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'2022'!$3:$6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'2022'!$A$1:$EU$113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<sst xmlns="http://schemas.openxmlformats.org/spreadsheetml/2006/main" count="1201" uniqueCount="374">
  <si>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</si>
  <si>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</si>
  <si>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</si>
  <si>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</si>
  <si>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</si>
  <si>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</si>
  <si>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</si>
  <si>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</si>
  <si>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</si>
  <si>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</si>
  <si>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</si>
  <si>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</si>
  <si>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</si>
  <si>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</si>
  <si>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</si>
  <si>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</si>
  <si>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</si>
  <si>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</si>
  <si>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</si>
  <si>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</si>
  <si>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</si>
  <si>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</si>
  <si>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</si>
  <si>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</si>
  <si>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</si>
  <si>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</si>
  <si>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</si>
  <si>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</si>
  <si>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</si>
  <si>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</si>
  <si>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</si>
  <si>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</si>
  <si>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</si>
  <si>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</si>
  <si>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</si>
  <si>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</si>
  <si>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</si>
  <si>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</si>
  <si>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</si>
  <si>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</si>
  <si>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</si>
  <si>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</si>
  <si>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</si>
  <si>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</si>
  <si>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</si>
  <si>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</si>
  <si>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</si>
  <si>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</si>
  <si>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</si>
  <si>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</si>
  <si>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</si>
  <si>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</si>
  <si>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</si>
  <si>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</si>
  <si>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</si>
  <si>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</si>
  <si>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</si>
  <si>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</si>
  <si>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</si>
  <si>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</si>
  <si>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</si>
  <si>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</si>
  <si>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</si>
  <si>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</si>
  <si>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</si>
  <si>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</si>
  <si>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</si>
  <si>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</si>
  <si>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</si>
  <si>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</si>
  <si>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</si>
  <si>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</si>
  <si>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</si>
  <si>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</si>
  <si>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</si>
  <si>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</si>
  <si>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</si>
  <si>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</si>
  <si>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</si>
  <si>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</si>
  <si>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</si>
  <si>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</si>
  <si>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</si>
  <si>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</si>
  <si>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</si>
  <si>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</si>
  <si>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</si>
  <si>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</si>
  <si>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</si>
  <si>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</si>
  <si>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</si>
  <si>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</si>
  <si>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</si>
  <si>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</si>
  <si>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</si>
  <si>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</si>
  <si>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</si>
  <si>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</si>
  <si>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</si>
  <si>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</si>
  <si>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</si>
  <si>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</si>
  <si>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</si>
  <si>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</si>
  <si>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</si>
  <si>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</si>
  <si>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</si>
  <si>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</si>
  <si>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</si>
  <si>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</si>
  <si>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</si>
  <si>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</si>
  <si>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</si>
  <si>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</si>
  <si>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</si>
  <si>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</si>
  <si>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</si>
  <si>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</si>
  <si>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</si>
  <si>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</si>
  <si>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</si>
  <si>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</si>
  <si>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</si>
  <si>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</si>
  <si>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</si>
  <si>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</si>
  <si>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</si>
  <si>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</si>
  <si>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</si>
  <si>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</si>
  <si>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</si>
  <si>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</si>
  <si>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</si>
  <si>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</si>
  <si>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</si>
  <si>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</si>
  <si>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</si>
  <si>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</si>
  <si>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</si>
  <si>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</si>
  <si>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</si>
  <si>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</si>
  <si>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</si>
  <si>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</si>
  <si>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</si>
  <si>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</si>
  <si>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</si>
  <si>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</si>
  <si>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</si>
  <si>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</si>
  <si>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</si>
  <si>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</si>
  <si>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</si>
  <si>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</si>
  <si>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</si>
  <si>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</si>
  <si>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</si>
  <si>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</si>
  <si>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</si>
  <si>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</si>
  <si>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</si>
  <si>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</si>
  <si>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</si>
  <si>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</si>
  <si>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</si>
  <si>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</si>
  <si>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</si>
  <si>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</si>
  <si>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</si>
  <si>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</si>
  <si>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</si>
  <si>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</si>
  <si>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</si>
  <si>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</si>
  <si>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</si>
  <si>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</si>
  <si>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</si>
  <si>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</si>
  <si>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</si>
  <si>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</si>
  <si>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</si>
  <si>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</si>
  <si>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</si>
  <si>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</si>
  <si>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</si>
  <si>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</si>
  <si>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</si>
  <si>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</si>
  <si>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</si>
  <si>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</si>
  <si>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</si>
  <si>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</si>
  <si>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</si>
  <si>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</si>
  <si>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</si>
  <si>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</si>
  <si>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</si>
  <si>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</si>
  <si>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</si>
  <si>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</si>
  <si>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</si>
  <si>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</si>
  <si>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</si>
  <si>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</si>
  <si>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</si>
  <si>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</si>
  <si>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</si>
  <si>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</si>
  <si>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</si>
  <si>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</si>
  <si>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</si>
  <si>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</si>
  <si>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</si>
  <si>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</si>
  <si>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</si>
  <si>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</si>
  <si>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</si>
  <si>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</si>
  <si>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</si>
  <si>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</si>
  <si>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</si>
  <si>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</si>
  <si>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</si>
  <si>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</si>
  <si>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</si>
  <si>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</si>
  <si>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</si>
  <si>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</si>
  <si>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</si>
  <si>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</si>
  <si>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</si>
  <si>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</si>
  <si>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</si>
  <si>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</si>
  <si>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</si>
  <si>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</si>
  <si>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</si>
  <si>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</si>
  <si>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</si>
  <si>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</si>
  <si>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</si>
  <si>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</si>
  <si>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</si>
  <si>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</si>
  <si>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</si>
  <si>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</si>
  <si>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</si>
  <si>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</si>
  <si>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</si>
  <si>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</si>
  <si>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</si>
  <si>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</si>
  <si>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</si>
  <si>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</si>
  <si>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</si>
  <si>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</si>
  <si>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</si>
  <si>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</si>
  <si>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</si>
  <si>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</si>
  <si>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</si>
  <si>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</si>
  <si>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</si>
  <si>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</si>
  <si>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</si>
  <si>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</si>
  <si>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</si>
  <si>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</si>
  <si>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</si>
  <si>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</si>
  <si>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</si>
  <si>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</si>
  <si>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</si>
  <si>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</si>
  <si>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</si>
  <si>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</si>
  <si>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</si>
  <si>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</si>
  <si>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</si>
  <si>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</si>
  <si>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</si>
  <si>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</si>
  <si>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</si>
  <si>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</si>
  <si>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</si>
  <si>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</si>
  <si>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</si>
  <si>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</si>
  <si>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</si>
  <si>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</si>
  <si>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</si>
  <si>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</si>
  <si>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</si>
  <si>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</si>
  <si>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</si>
  <si>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</si>
  <si>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</si>
  <si>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</si>
  <si>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</si>
  <si>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</si>
  <si>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</si>
  <si>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</si>
  <si>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</si>
  <si>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</si>
  <si>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</si>
  <si>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</si>
  <si>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</si>
  <si>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</si>
  <si>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</si>
  <si>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</si>
  <si>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</si>
  <si>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</si>
  <si>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</si>
  <si>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</si>
  <si>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</si>
  <si>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</si>
  <si>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</si>
  <si>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</si>
  <si>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</si>
  <si>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</si>
  <si>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</si>
  <si>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</si>
  <si>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</si>
  <si>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</si>
  <si>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</si>
  <si>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</si>
  <si>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</si>
  <si>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</si>
  <si>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 xml:space="preserve"> План финансово-хозяйственной деятельности
на 2022г. и плановый период 2023 и 2024 годов
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</si>
  <si>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</si>
  <si>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</si>
  <si>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</si>
  <si>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</si>
  <si>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</si>
  <si>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</si>
  <si>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</si>
  <si>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</si>
  <si>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</si>
  <si>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22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</si>
  <si>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</si>
  <si>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</si>
  <si>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</si>
  <si>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приобретение современного спортивного инвентаря , оборудования, аксессуаров и материалов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</si>
  <si>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</si>
  <si>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</si>
  <si>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</si>
  <si>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</si>
  <si>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</si>
  <si>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</si>
  <si>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</si>
  <si>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обустройство инженерными и техническими системаим защиты объектов МАУ "СШ "Строитель"</t>
  </si>
  <si>
    <t>обеспечение комплексной безопасности в МАУ "СШ "Строитель"</t>
  </si>
  <si>
    <t>выполнение работ по обследованию и проектированию спортивных объектов, объектов благоустройства и инженерных систем МАУ "СШ "Строитель"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</si>
  <si>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</si>
  <si>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</si>
  <si>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</si>
  <si>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Жаркова Г.В.</t>
  </si>
  <si>
    <t>265</t>
  </si>
  <si>
    <t>пособия по социальной помощь</t>
  </si>
  <si>
    <t>государственная поддрержка спортивных организаций, осуществляющих подготовку спортивного рзерва для спортивных сборных команд, в том числе спортивных сборных команд РФ</t>
  </si>
  <si>
    <t>Начальник отдела физической культуры и спорта Администрации Северодвинска</t>
  </si>
  <si>
    <t>Вегера А.В.</t>
  </si>
  <si>
    <t>292</t>
  </si>
  <si>
    <t xml:space="preserve">штрафы за нарушение законодательства о налогах и сборах, законодательства о страховых взносах
</t>
  </si>
  <si>
    <t>Обустройство плоскостных спортивных сооружений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</si>
  <si>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</si>
  <si>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</si>
  <si>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>31</t>
  </si>
  <si>
    <t>октября</t>
  </si>
  <si>
    <t>31.10.2022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</si>
  <si>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10 от 31.10.2022</t>
  </si>
  <si>
    <t xml:space="preserve">           штрафы, пни, неустойки, возмещение ущерба</t>
  </si>
  <si>
    <t>296</t>
  </si>
  <si>
    <t>уплата иных платежей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</si>
</sst>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 indent="1"/>
    </xf>
    <xf numFmtId="0" fontId="4" fillId="0" borderId="11" xfId="0" applyNumberFormat="1" applyFont="1" applyBorder="1" applyAlignment="1">
      <alignment horizontal="left" indent="1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 indent="3"/>
    </xf>
    <xf numFmtId="0" fontId="1" fillId="0" borderId="13" xfId="0" applyNumberFormat="1" applyFont="1" applyBorder="1" applyAlignment="1">
      <alignment horizontal="left" vertical="center" indent="3"/>
    </xf>
    <xf numFmtId="0" fontId="1" fillId="0" borderId="14" xfId="0" applyNumberFormat="1" applyFont="1" applyBorder="1" applyAlignment="1">
      <alignment horizontal="left" vertical="center" indent="3"/>
    </xf>
    <xf numFmtId="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9" xfId="0" applyNumberFormat="1" applyFont="1" applyBorder="1" applyAlignment="1">
      <alignment horizontal="center" vertical="top"/>
    </xf>
    <xf numFmtId="0" fontId="12" fillId="0" borderId="3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indent="3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AP10" sqref="AP10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21" customHeight="1">
      <c r="B1" s="173" t="s">
        <v>340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DB1" s="67" t="s">
        <v>221</v>
      </c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1:161" s="20" customFormat="1" ht="67.5" customHeight="1">
      <c r="A2" s="172" t="s">
        <v>370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CM2" s="73" t="s">
        <v>222</v>
      </c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</row>
    <row r="3" s="20" customFormat="1" ht="6" customHeight="1"/>
    <row r="4" spans="106:161" s="20" customFormat="1" ht="2.25" customHeight="1"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</row>
    <row r="5" s="20" customFormat="1" ht="18" customHeight="1" hidden="1"/>
    <row r="6" spans="127:161" s="20" customFormat="1" ht="15.75">
      <c r="DW6" s="68" t="s">
        <v>15</v>
      </c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127:161" s="20" customFormat="1" ht="15.75">
      <c r="DW7" s="69" t="s">
        <v>227</v>
      </c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</row>
    <row r="8" spans="127:161" s="20" customFormat="1" ht="22.5" customHeight="1">
      <c r="DW8" s="70" t="s">
        <v>11</v>
      </c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9" spans="127:161" s="20" customFormat="1" ht="15.75">
      <c r="DW9" s="69" t="s">
        <v>228</v>
      </c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</row>
    <row r="10" spans="127:161" s="20" customFormat="1" ht="15.75">
      <c r="DW10" s="72" t="s">
        <v>226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27:161" s="20" customFormat="1" ht="15.75"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L11" s="69" t="s">
        <v>229</v>
      </c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</row>
    <row r="12" spans="127:161" s="20" customFormat="1" ht="15.75">
      <c r="DW12" s="70" t="s">
        <v>12</v>
      </c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L12" s="70" t="s">
        <v>13</v>
      </c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</row>
    <row r="13" spans="127:156" s="20" customFormat="1" ht="15.75">
      <c r="DW13" s="66" t="s">
        <v>14</v>
      </c>
      <c r="DX13" s="66"/>
      <c r="DY13" s="65" t="s">
        <v>367</v>
      </c>
      <c r="DZ13" s="65"/>
      <c r="EA13" s="65"/>
      <c r="EB13" s="62" t="s">
        <v>14</v>
      </c>
      <c r="EC13" s="62"/>
      <c r="EE13" s="65" t="s">
        <v>368</v>
      </c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6">
        <v>20</v>
      </c>
      <c r="EU13" s="66"/>
      <c r="EV13" s="66"/>
      <c r="EW13" s="71" t="s">
        <v>338</v>
      </c>
      <c r="EX13" s="71"/>
      <c r="EY13" s="71"/>
      <c r="EZ13" s="20" t="s">
        <v>2</v>
      </c>
    </row>
    <row r="14" s="20" customFormat="1" ht="27" customHeight="1"/>
    <row r="15" spans="51:107" s="22" customFormat="1" ht="15.75">
      <c r="AY15" s="74" t="s">
        <v>328</v>
      </c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</row>
    <row r="16" spans="44:162" s="22" customFormat="1" ht="27.75" customHeight="1">
      <c r="AR16" s="25" t="s">
        <v>315</v>
      </c>
      <c r="AS16" s="25"/>
      <c r="AT16" s="25"/>
      <c r="AU16" s="25"/>
      <c r="AV16" s="25"/>
      <c r="AW16" s="25"/>
      <c r="AX16" s="25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ES16" s="75" t="s">
        <v>16</v>
      </c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23"/>
    </row>
    <row r="17" spans="149:162" s="20" customFormat="1" ht="4.5" customHeight="1" hidden="1"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24"/>
    </row>
    <row r="18" spans="59:162" s="20" customFormat="1" ht="12.75" customHeight="1">
      <c r="BG18" s="66" t="s">
        <v>28</v>
      </c>
      <c r="BH18" s="66"/>
      <c r="BI18" s="66"/>
      <c r="BJ18" s="66"/>
      <c r="BK18" s="65" t="s">
        <v>367</v>
      </c>
      <c r="BL18" s="65"/>
      <c r="BM18" s="65"/>
      <c r="BN18" s="62" t="s">
        <v>14</v>
      </c>
      <c r="BO18" s="62"/>
      <c r="BQ18" s="65" t="s">
        <v>368</v>
      </c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6">
        <v>20</v>
      </c>
      <c r="CG18" s="66"/>
      <c r="CH18" s="66"/>
      <c r="CI18" s="71" t="s">
        <v>338</v>
      </c>
      <c r="CJ18" s="71"/>
      <c r="CK18" s="71"/>
      <c r="CL18" s="20" t="s">
        <v>2</v>
      </c>
      <c r="EQ18" s="21" t="s">
        <v>17</v>
      </c>
      <c r="ES18" s="64" t="s">
        <v>369</v>
      </c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24"/>
    </row>
    <row r="19" spans="1:162" s="20" customFormat="1" ht="18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EQ19" s="21" t="s">
        <v>18</v>
      </c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24"/>
    </row>
    <row r="20" spans="1:162" s="20" customFormat="1" ht="15.75" customHeight="1">
      <c r="A20" s="20" t="s">
        <v>21</v>
      </c>
      <c r="AB20" s="63" t="s">
        <v>223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EQ20" s="21" t="s">
        <v>19</v>
      </c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24"/>
    </row>
    <row r="21" spans="147:162" s="20" customFormat="1" ht="15.75">
      <c r="EQ21" s="21" t="s">
        <v>18</v>
      </c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24"/>
    </row>
    <row r="22" spans="147:162" s="20" customFormat="1" ht="15.75">
      <c r="EQ22" s="21" t="s">
        <v>22</v>
      </c>
      <c r="ES22" s="64" t="s">
        <v>225</v>
      </c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24"/>
    </row>
    <row r="23" spans="1:162" s="20" customFormat="1" ht="15.75">
      <c r="A23" s="20" t="s">
        <v>26</v>
      </c>
      <c r="K23" s="63" t="s">
        <v>224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EQ23" s="21" t="s">
        <v>23</v>
      </c>
      <c r="ES23" s="64" t="s">
        <v>230</v>
      </c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24"/>
    </row>
    <row r="24" spans="1:162" s="20" customFormat="1" ht="18" customHeight="1">
      <c r="A24" s="20" t="s">
        <v>27</v>
      </c>
      <c r="EQ24" s="21" t="s">
        <v>24</v>
      </c>
      <c r="ES24" s="64" t="s">
        <v>25</v>
      </c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24"/>
    </row>
    <row r="25" s="20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</row>
    <row r="4" spans="1:149" ht="11.2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79" t="s">
        <v>1</v>
      </c>
      <c r="BY4" s="79"/>
      <c r="BZ4" s="79"/>
      <c r="CA4" s="79"/>
      <c r="CB4" s="79"/>
      <c r="CC4" s="79"/>
      <c r="CD4" s="79"/>
      <c r="CE4" s="79"/>
      <c r="CF4" s="79" t="s">
        <v>231</v>
      </c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 t="s">
        <v>282</v>
      </c>
      <c r="CT4" s="82" t="s">
        <v>330</v>
      </c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</row>
    <row r="5" spans="1:149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 t="s">
        <v>232</v>
      </c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 t="s">
        <v>233</v>
      </c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 t="s">
        <v>234</v>
      </c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 t="s">
        <v>235</v>
      </c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</row>
    <row r="6" spans="1:149" ht="63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</row>
    <row r="7" spans="1:149" ht="11.25">
      <c r="A7" s="80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 t="s">
        <v>5</v>
      </c>
      <c r="BY7" s="80"/>
      <c r="BZ7" s="80"/>
      <c r="CA7" s="80"/>
      <c r="CB7" s="80"/>
      <c r="CC7" s="80"/>
      <c r="CD7" s="80"/>
      <c r="CE7" s="80"/>
      <c r="CF7" s="80" t="s">
        <v>6</v>
      </c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11"/>
      <c r="CT7" s="80" t="s">
        <v>7</v>
      </c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 t="s">
        <v>8</v>
      </c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 t="s">
        <v>9</v>
      </c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 t="s">
        <v>10</v>
      </c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</row>
    <row r="8" spans="1:149" s="4" customFormat="1" ht="12.75" customHeight="1">
      <c r="A8" s="83" t="s">
        <v>236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4" t="s">
        <v>30</v>
      </c>
      <c r="BY8" s="84"/>
      <c r="BZ8" s="84"/>
      <c r="CA8" s="84"/>
      <c r="CB8" s="84"/>
      <c r="CC8" s="84"/>
      <c r="CD8" s="84"/>
      <c r="CE8" s="84"/>
      <c r="CF8" s="84" t="s">
        <v>31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12"/>
      <c r="CT8" s="85">
        <f>DG8+DT8+EG8</f>
        <v>0</v>
      </c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>
        <v>0</v>
      </c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>
        <v>0</v>
      </c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>
        <v>0</v>
      </c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</row>
    <row r="9" spans="1:149" ht="12.75" customHeight="1">
      <c r="A9" s="86" t="s">
        <v>237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78" t="s">
        <v>32</v>
      </c>
      <c r="BY9" s="78"/>
      <c r="BZ9" s="78"/>
      <c r="CA9" s="78"/>
      <c r="CB9" s="78"/>
      <c r="CC9" s="78"/>
      <c r="CD9" s="78"/>
      <c r="CE9" s="78"/>
      <c r="CF9" s="78" t="s">
        <v>31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8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53" s="4" customFormat="1" ht="10.5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 t="s">
        <v>34</v>
      </c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2"/>
      <c r="CT10" s="85">
        <f>DG10+DT10+EG10</f>
        <v>45578935.94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f>DG16+DG23+DG26</f>
        <v>16882527.51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f>DT16+DT23+DT26+DT37</f>
        <v>3715000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EG11+EG16+EG23+EG97+EG40</f>
        <v>24981408.43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9"/>
    </row>
    <row r="11" spans="1:162" s="4" customFormat="1" ht="22.5" customHeight="1">
      <c r="A11" s="88" t="s">
        <v>35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4" t="s">
        <v>36</v>
      </c>
      <c r="BY11" s="84"/>
      <c r="BZ11" s="84"/>
      <c r="CA11" s="84"/>
      <c r="CB11" s="84"/>
      <c r="CC11" s="84"/>
      <c r="CD11" s="84"/>
      <c r="CE11" s="84"/>
      <c r="CF11" s="84" t="s">
        <v>37</v>
      </c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12"/>
      <c r="CT11" s="85">
        <f>EG11</f>
        <v>1430000</v>
      </c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>
        <v>0</v>
      </c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>
        <v>0</v>
      </c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>
        <f>EG13+EG14+EG15</f>
        <v>1430000</v>
      </c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W11" s="9"/>
      <c r="EX11" s="9"/>
      <c r="FF11" s="9">
        <f>EG8+EG10-EG44</f>
        <v>0</v>
      </c>
    </row>
    <row r="12" spans="1:149" ht="11.25">
      <c r="A12" s="87" t="s">
        <v>38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78" t="s">
        <v>39</v>
      </c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8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</row>
    <row r="13" spans="1:149" s="6" customFormat="1" ht="11.25">
      <c r="A13" s="87" t="s">
        <v>254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78" t="s">
        <v>39</v>
      </c>
      <c r="BY13" s="78"/>
      <c r="BZ13" s="78"/>
      <c r="CA13" s="78"/>
      <c r="CB13" s="78"/>
      <c r="CC13" s="78"/>
      <c r="CD13" s="78"/>
      <c r="CE13" s="78"/>
      <c r="CF13" s="78" t="s">
        <v>37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8" t="s">
        <v>257</v>
      </c>
      <c r="CT13" s="76">
        <f>EG13</f>
        <v>1380000</v>
      </c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>
        <v>0</v>
      </c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>
        <v>0</v>
      </c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>
        <v>1380000</v>
      </c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</row>
    <row r="14" spans="1:149" s="6" customFormat="1" ht="11.25">
      <c r="A14" s="87" t="s">
        <v>255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78" t="s">
        <v>39</v>
      </c>
      <c r="BY14" s="78"/>
      <c r="BZ14" s="78"/>
      <c r="CA14" s="78"/>
      <c r="CB14" s="78"/>
      <c r="CC14" s="78"/>
      <c r="CD14" s="78"/>
      <c r="CE14" s="78"/>
      <c r="CF14" s="78" t="s">
        <v>37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8" t="s">
        <v>258</v>
      </c>
      <c r="CT14" s="76">
        <f>EG14</f>
        <v>50000</v>
      </c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>
        <v>0</v>
      </c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>
        <v>0</v>
      </c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>
        <v>50000</v>
      </c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</row>
    <row r="15" spans="1:149" s="6" customFormat="1" ht="11.25">
      <c r="A15" s="87" t="s">
        <v>256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78" t="s">
        <v>39</v>
      </c>
      <c r="BY15" s="78"/>
      <c r="BZ15" s="78"/>
      <c r="CA15" s="78"/>
      <c r="CB15" s="78"/>
      <c r="CC15" s="78"/>
      <c r="CD15" s="78"/>
      <c r="CE15" s="78"/>
      <c r="CF15" s="78" t="s">
        <v>37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8" t="s">
        <v>259</v>
      </c>
      <c r="CT15" s="76">
        <f>EG15</f>
        <v>0</v>
      </c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>
        <v>0</v>
      </c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>
        <v>0</v>
      </c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>
        <v>0</v>
      </c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</row>
    <row r="16" spans="1:149" s="4" customFormat="1" ht="10.5" customHeight="1">
      <c r="A16" s="88" t="s">
        <v>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4" t="s">
        <v>41</v>
      </c>
      <c r="BY16" s="84"/>
      <c r="BZ16" s="84"/>
      <c r="CA16" s="84"/>
      <c r="CB16" s="84"/>
      <c r="CC16" s="84"/>
      <c r="CD16" s="84"/>
      <c r="CE16" s="84"/>
      <c r="CF16" s="84" t="s">
        <v>42</v>
      </c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12"/>
      <c r="CT16" s="85">
        <f>DG16+EG16</f>
        <v>40430435.94</v>
      </c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>
        <f>DG17</f>
        <v>16882527.51</v>
      </c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>
        <v>0</v>
      </c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>
        <f>EG21+EG22</f>
        <v>23547908.43</v>
      </c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</row>
    <row r="17" spans="1:149" s="6" customFormat="1" ht="33.75" customHeight="1">
      <c r="A17" s="77" t="s">
        <v>332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8" t="s">
        <v>43</v>
      </c>
      <c r="BY17" s="78"/>
      <c r="BZ17" s="78"/>
      <c r="CA17" s="78"/>
      <c r="CB17" s="78"/>
      <c r="CC17" s="78"/>
      <c r="CD17" s="78"/>
      <c r="CE17" s="78"/>
      <c r="CF17" s="78" t="s">
        <v>42</v>
      </c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8" t="s">
        <v>79</v>
      </c>
      <c r="CT17" s="76">
        <f>DG17</f>
        <v>16882527.51</v>
      </c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>
        <f>DG18+DG19+DG20</f>
        <v>16882527.51</v>
      </c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>
        <v>0</v>
      </c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>
        <v>0</v>
      </c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</row>
    <row r="18" spans="1:149" s="6" customFormat="1" ht="24" customHeight="1">
      <c r="A18" s="77" t="s">
        <v>331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8"/>
      <c r="BY18" s="78"/>
      <c r="BZ18" s="78"/>
      <c r="CA18" s="78"/>
      <c r="CB18" s="78"/>
      <c r="CC18" s="78"/>
      <c r="CD18" s="78"/>
      <c r="CE18" s="78"/>
      <c r="CF18" s="78" t="s">
        <v>42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8" t="s">
        <v>79</v>
      </c>
      <c r="CT18" s="76">
        <f>DG18</f>
        <v>8676438.06</v>
      </c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>
        <v>8676438.06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>
        <v>0</v>
      </c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>
        <v>0</v>
      </c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</row>
    <row r="19" spans="1:149" s="6" customFormat="1" ht="17.25" customHeight="1">
      <c r="A19" s="77" t="s">
        <v>333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78"/>
      <c r="BZ19" s="78"/>
      <c r="CA19" s="78"/>
      <c r="CB19" s="78"/>
      <c r="CC19" s="78"/>
      <c r="CD19" s="78"/>
      <c r="CE19" s="78"/>
      <c r="CF19" s="78" t="s">
        <v>42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8" t="s">
        <v>79</v>
      </c>
      <c r="CT19" s="76">
        <f>DG19</f>
        <v>2244819.65</v>
      </c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>
        <v>2244819.65</v>
      </c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>
        <v>0</v>
      </c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>
        <v>0</v>
      </c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</row>
    <row r="20" spans="1:149" s="6" customFormat="1" ht="17.25" customHeight="1">
      <c r="A20" s="77" t="s">
        <v>334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8"/>
      <c r="BY20" s="78"/>
      <c r="BZ20" s="78"/>
      <c r="CA20" s="78"/>
      <c r="CB20" s="78"/>
      <c r="CC20" s="78"/>
      <c r="CD20" s="78"/>
      <c r="CE20" s="78"/>
      <c r="CF20" s="78" t="s">
        <v>42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8" t="s">
        <v>79</v>
      </c>
      <c r="CT20" s="76">
        <f>DG20</f>
        <v>5961269.8</v>
      </c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>
        <v>5961269.8</v>
      </c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>
        <v>0</v>
      </c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>
        <v>0</v>
      </c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</row>
    <row r="21" spans="1:149" s="6" customFormat="1" ht="10.5" customHeight="1">
      <c r="A21" s="90" t="s">
        <v>260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78"/>
      <c r="BY21" s="78"/>
      <c r="BZ21" s="78"/>
      <c r="CA21" s="78"/>
      <c r="CB21" s="78"/>
      <c r="CC21" s="78"/>
      <c r="CD21" s="78"/>
      <c r="CE21" s="78"/>
      <c r="CF21" s="78" t="s">
        <v>42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8" t="s">
        <v>79</v>
      </c>
      <c r="CT21" s="76">
        <f>EG21</f>
        <v>23170700.96</v>
      </c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>
        <v>0</v>
      </c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>
        <v>0</v>
      </c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>
        <v>23170700.96</v>
      </c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</row>
    <row r="22" spans="1:149" s="6" customFormat="1" ht="10.5" customHeight="1">
      <c r="A22" s="90" t="s">
        <v>262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78"/>
      <c r="BY22" s="78"/>
      <c r="BZ22" s="78"/>
      <c r="CA22" s="78"/>
      <c r="CB22" s="78"/>
      <c r="CC22" s="78"/>
      <c r="CD22" s="78"/>
      <c r="CE22" s="78"/>
      <c r="CF22" s="78" t="s">
        <v>42</v>
      </c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8" t="s">
        <v>261</v>
      </c>
      <c r="CT22" s="76">
        <f>EG22</f>
        <v>377207.47</v>
      </c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>
        <v>0</v>
      </c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>
        <v>0</v>
      </c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>
        <v>377207.47</v>
      </c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</row>
    <row r="23" spans="1:149" s="4" customFormat="1" ht="10.5" customHeight="1">
      <c r="A23" s="88" t="s">
        <v>44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4" t="s">
        <v>45</v>
      </c>
      <c r="BY23" s="84"/>
      <c r="BZ23" s="84"/>
      <c r="CA23" s="84"/>
      <c r="CB23" s="84"/>
      <c r="CC23" s="84"/>
      <c r="CD23" s="84"/>
      <c r="CE23" s="84"/>
      <c r="CF23" s="84" t="s">
        <v>46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12"/>
      <c r="CT23" s="85">
        <f>EG23</f>
        <v>3500</v>
      </c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>
        <v>0</v>
      </c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>
        <v>0</v>
      </c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>
        <v>3500</v>
      </c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</row>
    <row r="24" spans="1:149" ht="15.75" customHeight="1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78" t="s">
        <v>47</v>
      </c>
      <c r="BY24" s="78"/>
      <c r="BZ24" s="78"/>
      <c r="CA24" s="78"/>
      <c r="CB24" s="78"/>
      <c r="CC24" s="78"/>
      <c r="CD24" s="78"/>
      <c r="CE24" s="78"/>
      <c r="CF24" s="78" t="s">
        <v>46</v>
      </c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91" t="s">
        <v>283</v>
      </c>
      <c r="CT24" s="76">
        <f>EG24</f>
        <v>3500</v>
      </c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>
        <v>0</v>
      </c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>
        <v>0</v>
      </c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>
        <v>3500</v>
      </c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</row>
    <row r="25" spans="1:149" s="6" customFormat="1" ht="15.75" customHeight="1">
      <c r="A25" s="93" t="s">
        <v>302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92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</row>
    <row r="26" spans="1:149" s="4" customFormat="1" ht="10.5" customHeight="1">
      <c r="A26" s="88" t="s">
        <v>48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4" t="s">
        <v>49</v>
      </c>
      <c r="BY26" s="84"/>
      <c r="BZ26" s="84"/>
      <c r="CA26" s="84"/>
      <c r="CB26" s="84"/>
      <c r="CC26" s="84"/>
      <c r="CD26" s="84"/>
      <c r="CE26" s="84"/>
      <c r="CF26" s="84" t="s">
        <v>50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12"/>
      <c r="CT26" s="85">
        <f>DT26</f>
        <v>3715000</v>
      </c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>
        <v>0</v>
      </c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>
        <f>DT29+DT30+DT31+DT32+DT33+DT34+DT35+DT36</f>
        <v>3715000</v>
      </c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>
        <v>0</v>
      </c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</row>
    <row r="27" spans="1:149" ht="10.5" customHeight="1">
      <c r="A27" s="90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8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</row>
    <row r="28" spans="1:149" ht="10.5" customHeight="1">
      <c r="A28" s="77" t="s">
        <v>263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8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</row>
    <row r="29" spans="1:149" s="40" customFormat="1" ht="21.75" customHeight="1">
      <c r="A29" s="95" t="s">
        <v>337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6" t="s">
        <v>309</v>
      </c>
      <c r="BY29" s="97"/>
      <c r="BZ29" s="97"/>
      <c r="CA29" s="97"/>
      <c r="CB29" s="97"/>
      <c r="CC29" s="97"/>
      <c r="CD29" s="97"/>
      <c r="CE29" s="98"/>
      <c r="CF29" s="99" t="s">
        <v>50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44" t="s">
        <v>284</v>
      </c>
      <c r="CT29" s="94">
        <f aca="true" t="shared" si="0" ref="CT29:CT34">DT29</f>
        <v>3000000</v>
      </c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>
        <v>0</v>
      </c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>
        <v>3000000</v>
      </c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>
        <v>0</v>
      </c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</row>
    <row r="30" spans="1:149" s="40" customFormat="1" ht="16.5" customHeight="1">
      <c r="A30" s="95" t="s">
        <v>335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6" t="s">
        <v>310</v>
      </c>
      <c r="BY30" s="97"/>
      <c r="BZ30" s="97"/>
      <c r="CA30" s="97"/>
      <c r="CB30" s="97"/>
      <c r="CC30" s="97"/>
      <c r="CD30" s="97"/>
      <c r="CE30" s="98"/>
      <c r="CF30" s="99" t="s">
        <v>50</v>
      </c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44" t="s">
        <v>284</v>
      </c>
      <c r="CT30" s="94">
        <f t="shared" si="0"/>
        <v>275000</v>
      </c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>
        <v>0</v>
      </c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>
        <v>275000</v>
      </c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>
        <v>0</v>
      </c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</row>
    <row r="31" spans="1:162" s="40" customFormat="1" ht="21.75" customHeight="1">
      <c r="A31" s="95" t="s">
        <v>336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9" t="s">
        <v>311</v>
      </c>
      <c r="BY31" s="99"/>
      <c r="BZ31" s="99"/>
      <c r="CA31" s="99"/>
      <c r="CB31" s="99"/>
      <c r="CC31" s="99"/>
      <c r="CD31" s="99"/>
      <c r="CE31" s="99"/>
      <c r="CF31" s="99" t="s">
        <v>50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44" t="s">
        <v>284</v>
      </c>
      <c r="CT31" s="94">
        <f t="shared" si="0"/>
        <v>215000</v>
      </c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>
        <v>0</v>
      </c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>
        <v>215000</v>
      </c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>
        <v>0</v>
      </c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FF31" s="41"/>
    </row>
    <row r="32" spans="1:162" s="40" customFormat="1" ht="21.75" customHeight="1">
      <c r="A32" s="95" t="s">
        <v>304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9" t="s">
        <v>312</v>
      </c>
      <c r="BY32" s="99"/>
      <c r="BZ32" s="99"/>
      <c r="CA32" s="99"/>
      <c r="CB32" s="99"/>
      <c r="CC32" s="99"/>
      <c r="CD32" s="99"/>
      <c r="CE32" s="99"/>
      <c r="CF32" s="99" t="s">
        <v>50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44" t="s">
        <v>284</v>
      </c>
      <c r="CT32" s="94">
        <f t="shared" si="0"/>
        <v>0</v>
      </c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>
        <v>0</v>
      </c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>
        <v>0</v>
      </c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>
        <v>0</v>
      </c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FF32" s="41"/>
    </row>
    <row r="33" spans="1:149" s="40" customFormat="1" ht="36" customHeight="1">
      <c r="A33" s="95" t="s">
        <v>305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9" t="s">
        <v>313</v>
      </c>
      <c r="BY33" s="99"/>
      <c r="BZ33" s="99"/>
      <c r="CA33" s="99"/>
      <c r="CB33" s="99"/>
      <c r="CC33" s="99"/>
      <c r="CD33" s="99"/>
      <c r="CE33" s="99"/>
      <c r="CF33" s="99" t="s">
        <v>50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44" t="s">
        <v>284</v>
      </c>
      <c r="CT33" s="94">
        <f t="shared" si="0"/>
        <v>0</v>
      </c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>
        <v>0</v>
      </c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>
        <v>0</v>
      </c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>
        <v>0</v>
      </c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</row>
    <row r="34" spans="1:149" s="40" customFormat="1" ht="15" customHeight="1">
      <c r="A34" s="95" t="s">
        <v>335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9" t="s">
        <v>314</v>
      </c>
      <c r="BY34" s="99"/>
      <c r="BZ34" s="99"/>
      <c r="CA34" s="99"/>
      <c r="CB34" s="99"/>
      <c r="CC34" s="99"/>
      <c r="CD34" s="99"/>
      <c r="CE34" s="99"/>
      <c r="CF34" s="99" t="s">
        <v>50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44" t="s">
        <v>318</v>
      </c>
      <c r="CT34" s="94">
        <f t="shared" si="0"/>
        <v>225000</v>
      </c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>
        <v>0</v>
      </c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>
        <v>225000</v>
      </c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>
        <v>0</v>
      </c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</row>
    <row r="35" spans="1:149" s="40" customFormat="1" ht="21.75" customHeight="1">
      <c r="A35" s="95" t="s">
        <v>304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9" t="s">
        <v>312</v>
      </c>
      <c r="BY35" s="99"/>
      <c r="BZ35" s="99"/>
      <c r="CA35" s="99"/>
      <c r="CB35" s="99"/>
      <c r="CC35" s="99"/>
      <c r="CD35" s="99"/>
      <c r="CE35" s="99"/>
      <c r="CF35" s="99" t="s">
        <v>50</v>
      </c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44" t="s">
        <v>318</v>
      </c>
      <c r="CT35" s="94">
        <f>DT35</f>
        <v>0</v>
      </c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>
        <v>0</v>
      </c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>
        <v>0</v>
      </c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>
        <v>0</v>
      </c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</row>
    <row r="36" spans="1:149" ht="21.75" customHeight="1">
      <c r="A36" s="77" t="s">
        <v>319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8" t="s">
        <v>312</v>
      </c>
      <c r="BY36" s="78"/>
      <c r="BZ36" s="78"/>
      <c r="CA36" s="78"/>
      <c r="CB36" s="78"/>
      <c r="CC36" s="78"/>
      <c r="CD36" s="78"/>
      <c r="CE36" s="78"/>
      <c r="CF36" s="78" t="s">
        <v>50</v>
      </c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8" t="s">
        <v>318</v>
      </c>
      <c r="CT36" s="76">
        <f>DT36</f>
        <v>0</v>
      </c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>
        <v>0</v>
      </c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>
        <v>0</v>
      </c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>
        <v>0</v>
      </c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1:149" s="4" customFormat="1" ht="10.5" customHeight="1">
      <c r="A37" s="88" t="s">
        <v>51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4" t="s">
        <v>52</v>
      </c>
      <c r="BY37" s="84"/>
      <c r="BZ37" s="84"/>
      <c r="CA37" s="84"/>
      <c r="CB37" s="84"/>
      <c r="CC37" s="84"/>
      <c r="CD37" s="84"/>
      <c r="CE37" s="84"/>
      <c r="CF37" s="84" t="s">
        <v>50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12"/>
      <c r="CT37" s="85">
        <f>DT37</f>
        <v>0</v>
      </c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>
        <v>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>
        <f>DT38</f>
        <v>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v>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0.5" customHeight="1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78" t="s">
        <v>54</v>
      </c>
      <c r="BY38" s="78"/>
      <c r="BZ38" s="78"/>
      <c r="CA38" s="78"/>
      <c r="CB38" s="78"/>
      <c r="CC38" s="78"/>
      <c r="CD38" s="78"/>
      <c r="CE38" s="78"/>
      <c r="CF38" s="78" t="s">
        <v>50</v>
      </c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91"/>
      <c r="CT38" s="76">
        <f>DT38</f>
        <v>0</v>
      </c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>
        <v>0</v>
      </c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>
        <v>0</v>
      </c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>
        <v>0</v>
      </c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1:149" ht="9" customHeight="1">
      <c r="A39" s="90" t="s">
        <v>53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92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1:149" s="4" customFormat="1" ht="10.5" customHeight="1">
      <c r="A40" s="88" t="s">
        <v>55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4" t="s">
        <v>56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12"/>
      <c r="CT40" s="85">
        <v>0</v>
      </c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>
        <v>0</v>
      </c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>
        <v>0</v>
      </c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>
        <f>EG42</f>
        <v>0</v>
      </c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</row>
    <row r="41" spans="1:149" ht="12" customHeight="1">
      <c r="A41" s="90" t="s">
        <v>38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14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1:149" ht="12" customHeight="1">
      <c r="A42" s="104" t="s">
        <v>238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78" t="s">
        <v>57</v>
      </c>
      <c r="BY42" s="78"/>
      <c r="BZ42" s="78"/>
      <c r="CA42" s="78"/>
      <c r="CB42" s="78"/>
      <c r="CC42" s="78"/>
      <c r="CD42" s="78"/>
      <c r="CE42" s="78"/>
      <c r="CF42" s="78" t="s">
        <v>31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8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>
        <f>EG43</f>
        <v>0</v>
      </c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1:153" s="39" customFormat="1" ht="11.25" customHeight="1">
      <c r="A43" s="100" t="s">
        <v>58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2" t="s">
        <v>59</v>
      </c>
      <c r="BY43" s="102"/>
      <c r="BZ43" s="102"/>
      <c r="CA43" s="102"/>
      <c r="CB43" s="102"/>
      <c r="CC43" s="102"/>
      <c r="CD43" s="102"/>
      <c r="CE43" s="102"/>
      <c r="CF43" s="102" t="s">
        <v>118</v>
      </c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38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>
        <v>0</v>
      </c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W43" s="39" t="s">
        <v>317</v>
      </c>
    </row>
    <row r="44" spans="1:165" s="4" customFormat="1" ht="10.5" customHeight="1">
      <c r="A44" s="83" t="s">
        <v>60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 t="s">
        <v>61</v>
      </c>
      <c r="BY44" s="84"/>
      <c r="BZ44" s="84"/>
      <c r="CA44" s="84"/>
      <c r="CB44" s="84"/>
      <c r="CC44" s="84"/>
      <c r="CD44" s="84"/>
      <c r="CE44" s="84"/>
      <c r="CF44" s="84" t="s">
        <v>31</v>
      </c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12"/>
      <c r="CT44" s="85">
        <f>CT45+CT59+CT65+CT75+CT101</f>
        <v>45578935.94</v>
      </c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>
        <f>DG45+DG59+DG65+DG75</f>
        <v>16882527.51</v>
      </c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>
        <f>DT45+DT59+DT65+DT75</f>
        <v>3715000</v>
      </c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>
        <f>EG45+EG59+EG65+EG75+EG101</f>
        <v>24981408.43</v>
      </c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6" t="s">
        <v>62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84" t="s">
        <v>63</v>
      </c>
      <c r="BY45" s="84"/>
      <c r="BZ45" s="84"/>
      <c r="CA45" s="84"/>
      <c r="CB45" s="84"/>
      <c r="CC45" s="84"/>
      <c r="CD45" s="84"/>
      <c r="CE45" s="84"/>
      <c r="CF45" s="84" t="s">
        <v>31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12"/>
      <c r="CT45" s="85">
        <f aca="true" t="shared" si="1" ref="CT45:CT51">DG45+DT45+EG45</f>
        <v>33670646.44</v>
      </c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>
        <f>DG46+DG49+DG52+DG53</f>
        <v>13721355.370000001</v>
      </c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>
        <f>DT46+DT49+DT52+DT53</f>
        <v>215000</v>
      </c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>
        <f>EG46+EG49+EG52+EG53</f>
        <v>19734291.07</v>
      </c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8" t="s">
        <v>303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10"/>
      <c r="BX46" s="78" t="s">
        <v>64</v>
      </c>
      <c r="BY46" s="78"/>
      <c r="BZ46" s="78"/>
      <c r="CA46" s="78"/>
      <c r="CB46" s="78"/>
      <c r="CC46" s="78"/>
      <c r="CD46" s="78"/>
      <c r="CE46" s="78"/>
      <c r="CF46" s="78" t="s">
        <v>65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8" t="s">
        <v>31</v>
      </c>
      <c r="CT46" s="76">
        <f t="shared" si="1"/>
        <v>25695580.98</v>
      </c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>
        <f>DG47+DG48</f>
        <v>10538675.4</v>
      </c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>
        <f>DT47+DT48</f>
        <v>0</v>
      </c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>
        <f>EG47+EG48</f>
        <v>15156905.58</v>
      </c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FI46" s="19"/>
    </row>
    <row r="47" spans="1:154" ht="10.5" customHeight="1">
      <c r="A47" s="77" t="s">
        <v>289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78" t="s">
        <v>67</v>
      </c>
      <c r="BY47" s="78"/>
      <c r="BZ47" s="78"/>
      <c r="CA47" s="78"/>
      <c r="CB47" s="78"/>
      <c r="CC47" s="78"/>
      <c r="CD47" s="78"/>
      <c r="CE47" s="78"/>
      <c r="CF47" s="78" t="s">
        <v>65</v>
      </c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8" t="s">
        <v>285</v>
      </c>
      <c r="CT47" s="76">
        <f t="shared" si="1"/>
        <v>25695580.98</v>
      </c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>
        <v>10538675.4</v>
      </c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>
        <v>0</v>
      </c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>
        <v>15156905.58</v>
      </c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W47" s="18"/>
      <c r="EX47" s="18">
        <f>DG10-DG44</f>
        <v>0</v>
      </c>
    </row>
    <row r="48" spans="1:149" ht="10.5" customHeight="1">
      <c r="A48" s="77" t="s">
        <v>290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78" t="s">
        <v>67</v>
      </c>
      <c r="BY48" s="78"/>
      <c r="BZ48" s="78"/>
      <c r="CA48" s="78"/>
      <c r="CB48" s="78"/>
      <c r="CC48" s="78"/>
      <c r="CD48" s="78"/>
      <c r="CE48" s="78"/>
      <c r="CF48" s="78" t="s">
        <v>65</v>
      </c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8" t="s">
        <v>287</v>
      </c>
      <c r="CT48" s="76">
        <f t="shared" si="1"/>
        <v>0</v>
      </c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>
        <v>0</v>
      </c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>
        <v>0</v>
      </c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>
        <v>0</v>
      </c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</row>
    <row r="49" spans="1:149" s="6" customFormat="1" ht="10.5" customHeight="1">
      <c r="A49" s="77" t="s">
        <v>66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78" t="s">
        <v>67</v>
      </c>
      <c r="BY49" s="78"/>
      <c r="BZ49" s="78"/>
      <c r="CA49" s="78"/>
      <c r="CB49" s="78"/>
      <c r="CC49" s="78"/>
      <c r="CD49" s="78"/>
      <c r="CE49" s="78"/>
      <c r="CF49" s="78" t="s">
        <v>68</v>
      </c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8" t="s">
        <v>31</v>
      </c>
      <c r="CT49" s="76">
        <f t="shared" si="1"/>
        <v>215000</v>
      </c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>
        <v>0</v>
      </c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>
        <v>215000</v>
      </c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>
        <f>EG50+EG51</f>
        <v>0</v>
      </c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</row>
    <row r="50" spans="1:154" ht="10.5" customHeight="1">
      <c r="A50" s="77" t="s">
        <v>264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78" t="s">
        <v>31</v>
      </c>
      <c r="BY50" s="78"/>
      <c r="BZ50" s="78"/>
      <c r="CA50" s="78"/>
      <c r="CB50" s="78"/>
      <c r="CC50" s="78"/>
      <c r="CD50" s="78"/>
      <c r="CE50" s="78"/>
      <c r="CF50" s="78" t="s">
        <v>68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8" t="s">
        <v>286</v>
      </c>
      <c r="CT50" s="76">
        <f t="shared" si="1"/>
        <v>215000</v>
      </c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>
        <v>0</v>
      </c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>
        <v>215000</v>
      </c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>
        <v>0</v>
      </c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X50" s="18">
        <f>DG44-DG10</f>
        <v>0</v>
      </c>
    </row>
    <row r="51" spans="1:153" ht="10.5" customHeight="1">
      <c r="A51" s="77" t="s">
        <v>291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78" t="s">
        <v>31</v>
      </c>
      <c r="BY51" s="78"/>
      <c r="BZ51" s="78"/>
      <c r="CA51" s="78"/>
      <c r="CB51" s="78"/>
      <c r="CC51" s="78"/>
      <c r="CD51" s="78"/>
      <c r="CE51" s="78"/>
      <c r="CF51" s="78" t="s">
        <v>68</v>
      </c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8" t="s">
        <v>275</v>
      </c>
      <c r="CT51" s="76">
        <f t="shared" si="1"/>
        <v>0</v>
      </c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>
        <v>0</v>
      </c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>
        <v>0</v>
      </c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>
        <v>0</v>
      </c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W51" s="18"/>
    </row>
    <row r="52" spans="1:153" s="6" customFormat="1" ht="13.5" customHeight="1">
      <c r="A52" s="77" t="s">
        <v>69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78" t="s">
        <v>70</v>
      </c>
      <c r="BY52" s="78"/>
      <c r="BZ52" s="78"/>
      <c r="CA52" s="78"/>
      <c r="CB52" s="78"/>
      <c r="CC52" s="78"/>
      <c r="CD52" s="78"/>
      <c r="CE52" s="78"/>
      <c r="CF52" s="78" t="s">
        <v>71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8" t="s">
        <v>275</v>
      </c>
      <c r="CT52" s="76">
        <f>DG52+DT52+EG52</f>
        <v>0</v>
      </c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>
        <v>0</v>
      </c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>
        <v>0</v>
      </c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>
        <v>0</v>
      </c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W52" s="19"/>
    </row>
    <row r="53" spans="1:149" s="6" customFormat="1" ht="22.5" customHeight="1">
      <c r="A53" s="77" t="s">
        <v>72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78" t="s">
        <v>73</v>
      </c>
      <c r="BY53" s="78"/>
      <c r="BZ53" s="78"/>
      <c r="CA53" s="78"/>
      <c r="CB53" s="78"/>
      <c r="CC53" s="78"/>
      <c r="CD53" s="78"/>
      <c r="CE53" s="78"/>
      <c r="CF53" s="78" t="s">
        <v>74</v>
      </c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8" t="s">
        <v>31</v>
      </c>
      <c r="CT53" s="76">
        <f>DG53+DT53+EG53</f>
        <v>7760065.460000001</v>
      </c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>
        <f>DG54</f>
        <v>3182679.97</v>
      </c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>
        <f>DT54</f>
        <v>0</v>
      </c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>
        <f>EG54</f>
        <v>4577385.49</v>
      </c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</row>
    <row r="54" spans="1:153" ht="22.5" customHeight="1">
      <c r="A54" s="111" t="s">
        <v>75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78" t="s">
        <v>76</v>
      </c>
      <c r="BY54" s="78"/>
      <c r="BZ54" s="78"/>
      <c r="CA54" s="78"/>
      <c r="CB54" s="78"/>
      <c r="CC54" s="78"/>
      <c r="CD54" s="78"/>
      <c r="CE54" s="78"/>
      <c r="CF54" s="78" t="s">
        <v>74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8" t="s">
        <v>288</v>
      </c>
      <c r="CT54" s="76">
        <f>DG54+DT54+EG54</f>
        <v>7760065.460000001</v>
      </c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>
        <v>3182679.97</v>
      </c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>
        <v>0</v>
      </c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>
        <v>4577385.49</v>
      </c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W54" s="18"/>
    </row>
    <row r="55" spans="1:149" ht="12.75" customHeight="1">
      <c r="A55" s="111" t="s">
        <v>77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78" t="s">
        <v>78</v>
      </c>
      <c r="BY55" s="78"/>
      <c r="BZ55" s="78"/>
      <c r="CA55" s="78"/>
      <c r="CB55" s="78"/>
      <c r="CC55" s="78"/>
      <c r="CD55" s="78"/>
      <c r="CE55" s="78"/>
      <c r="CF55" s="78" t="s">
        <v>74</v>
      </c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8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</row>
    <row r="56" spans="1:149" ht="21" customHeight="1">
      <c r="A56" s="77" t="s">
        <v>80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78" t="s">
        <v>81</v>
      </c>
      <c r="BY56" s="78"/>
      <c r="BZ56" s="78"/>
      <c r="CA56" s="78"/>
      <c r="CB56" s="78"/>
      <c r="CC56" s="78"/>
      <c r="CD56" s="78"/>
      <c r="CE56" s="78"/>
      <c r="CF56" s="78" t="s">
        <v>82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8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</row>
    <row r="57" spans="1:149" ht="21.75" customHeight="1">
      <c r="A57" s="111" t="s">
        <v>83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78" t="s">
        <v>84</v>
      </c>
      <c r="BY57" s="78"/>
      <c r="BZ57" s="78"/>
      <c r="CA57" s="78"/>
      <c r="CB57" s="78"/>
      <c r="CC57" s="78"/>
      <c r="CD57" s="78"/>
      <c r="CE57" s="78"/>
      <c r="CF57" s="78" t="s">
        <v>82</v>
      </c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8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</row>
    <row r="58" spans="1:149" ht="10.5" customHeight="1">
      <c r="A58" s="111" t="s">
        <v>85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78" t="s">
        <v>86</v>
      </c>
      <c r="BY58" s="78"/>
      <c r="BZ58" s="78"/>
      <c r="CA58" s="78"/>
      <c r="CB58" s="78"/>
      <c r="CC58" s="78"/>
      <c r="CD58" s="78"/>
      <c r="CE58" s="78"/>
      <c r="CF58" s="78" t="s">
        <v>82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8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</row>
    <row r="59" spans="1:150" s="7" customFormat="1" ht="10.5" customHeight="1">
      <c r="A59" s="88" t="s">
        <v>87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4" t="s">
        <v>88</v>
      </c>
      <c r="BY59" s="84"/>
      <c r="BZ59" s="84"/>
      <c r="CA59" s="84"/>
      <c r="CB59" s="84"/>
      <c r="CC59" s="84"/>
      <c r="CD59" s="84"/>
      <c r="CE59" s="84"/>
      <c r="CF59" s="84" t="s">
        <v>89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12"/>
      <c r="CT59" s="85">
        <f>DG59+DT59+EG59</f>
        <v>115500</v>
      </c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>
        <f>DG60</f>
        <v>115500</v>
      </c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>
        <v>0</v>
      </c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>
        <f>EG60</f>
        <v>0</v>
      </c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4"/>
    </row>
    <row r="60" spans="1:150" s="5" customFormat="1" ht="21.75" customHeight="1">
      <c r="A60" s="77" t="s">
        <v>90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78" t="s">
        <v>91</v>
      </c>
      <c r="BY60" s="78"/>
      <c r="BZ60" s="78"/>
      <c r="CA60" s="78"/>
      <c r="CB60" s="78"/>
      <c r="CC60" s="78"/>
      <c r="CD60" s="78"/>
      <c r="CE60" s="78"/>
      <c r="CF60" s="78" t="s">
        <v>92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8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>
        <f>DG61</f>
        <v>115500</v>
      </c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>
        <f>EG61</f>
        <v>0</v>
      </c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1"/>
    </row>
    <row r="61" spans="1:150" s="5" customFormat="1" ht="27.75" customHeight="1">
      <c r="A61" s="111" t="s">
        <v>93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78" t="s">
        <v>94</v>
      </c>
      <c r="BY61" s="78"/>
      <c r="BZ61" s="78"/>
      <c r="CA61" s="78"/>
      <c r="CB61" s="78"/>
      <c r="CC61" s="78"/>
      <c r="CD61" s="78"/>
      <c r="CE61" s="78"/>
      <c r="CF61" s="78" t="s">
        <v>95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8" t="s">
        <v>287</v>
      </c>
      <c r="CT61" s="76">
        <f>DG61+DT61+EG61</f>
        <v>115500</v>
      </c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>
        <v>115500</v>
      </c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>
        <v>0</v>
      </c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>
        <v>0</v>
      </c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1"/>
    </row>
    <row r="62" spans="1:149" ht="10.5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8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</row>
    <row r="63" spans="1:149" ht="21.75" customHeight="1">
      <c r="A63" s="77" t="s">
        <v>96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78" t="s">
        <v>97</v>
      </c>
      <c r="BY63" s="78"/>
      <c r="BZ63" s="78"/>
      <c r="CA63" s="78"/>
      <c r="CB63" s="78"/>
      <c r="CC63" s="78"/>
      <c r="CD63" s="78"/>
      <c r="CE63" s="78"/>
      <c r="CF63" s="78" t="s">
        <v>98</v>
      </c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8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</row>
    <row r="64" spans="1:150" s="5" customFormat="1" ht="10.5" customHeight="1">
      <c r="A64" s="77" t="s">
        <v>99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78" t="s">
        <v>100</v>
      </c>
      <c r="BY64" s="78"/>
      <c r="BZ64" s="78"/>
      <c r="CA64" s="78"/>
      <c r="CB64" s="78"/>
      <c r="CC64" s="78"/>
      <c r="CD64" s="78"/>
      <c r="CE64" s="78"/>
      <c r="CF64" s="78" t="s">
        <v>101</v>
      </c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8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1"/>
    </row>
    <row r="65" spans="1:149" s="4" customFormat="1" ht="10.5" customHeight="1">
      <c r="A65" s="88" t="s">
        <v>102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4" t="s">
        <v>103</v>
      </c>
      <c r="BY65" s="84"/>
      <c r="BZ65" s="84"/>
      <c r="CA65" s="84"/>
      <c r="CB65" s="84"/>
      <c r="CC65" s="84"/>
      <c r="CD65" s="84"/>
      <c r="CE65" s="84"/>
      <c r="CF65" s="84" t="s">
        <v>104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12"/>
      <c r="CT65" s="85">
        <f>DG65+DT65+EG65</f>
        <v>504665</v>
      </c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>
        <f>DG66</f>
        <v>504665</v>
      </c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>
        <v>0</v>
      </c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>
        <f>EG66+EG67+EG68</f>
        <v>0</v>
      </c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</row>
    <row r="66" spans="1:149" ht="21.75" customHeight="1">
      <c r="A66" s="77" t="s">
        <v>105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78" t="s">
        <v>106</v>
      </c>
      <c r="BY66" s="78"/>
      <c r="BZ66" s="78"/>
      <c r="CA66" s="78"/>
      <c r="CB66" s="78"/>
      <c r="CC66" s="78"/>
      <c r="CD66" s="78"/>
      <c r="CE66" s="78"/>
      <c r="CF66" s="78" t="s">
        <v>107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8" t="s">
        <v>277</v>
      </c>
      <c r="CT66" s="76">
        <f>DG66</f>
        <v>504665</v>
      </c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>
        <v>504665</v>
      </c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>
        <v>0</v>
      </c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>
        <v>0</v>
      </c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</row>
    <row r="67" spans="1:149" ht="21.75" customHeight="1">
      <c r="A67" s="77" t="s">
        <v>108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78" t="s">
        <v>109</v>
      </c>
      <c r="BY67" s="78"/>
      <c r="BZ67" s="78"/>
      <c r="CA67" s="78"/>
      <c r="CB67" s="78"/>
      <c r="CC67" s="78"/>
      <c r="CD67" s="78"/>
      <c r="CE67" s="78"/>
      <c r="CF67" s="78" t="s">
        <v>110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8" t="s">
        <v>277</v>
      </c>
      <c r="CT67" s="76">
        <f>DG67+DT67+EG67</f>
        <v>0</v>
      </c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>
        <v>0</v>
      </c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>
        <v>0</v>
      </c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>
        <v>0</v>
      </c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</row>
    <row r="68" spans="1:149" ht="10.5" customHeight="1">
      <c r="A68" s="77" t="s">
        <v>111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78" t="s">
        <v>112</v>
      </c>
      <c r="BY68" s="78"/>
      <c r="BZ68" s="78"/>
      <c r="CA68" s="78"/>
      <c r="CB68" s="78"/>
      <c r="CC68" s="78"/>
      <c r="CD68" s="78"/>
      <c r="CE68" s="78"/>
      <c r="CF68" s="78" t="s">
        <v>113</v>
      </c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8" t="s">
        <v>277</v>
      </c>
      <c r="CT68" s="76">
        <f>EG68</f>
        <v>0</v>
      </c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>
        <v>0</v>
      </c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>
        <v>0</v>
      </c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>
        <v>0</v>
      </c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</row>
    <row r="69" spans="1:149" s="4" customFormat="1" ht="10.5" customHeight="1">
      <c r="A69" s="88" t="s">
        <v>114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4" t="s">
        <v>115</v>
      </c>
      <c r="BY69" s="84"/>
      <c r="BZ69" s="84"/>
      <c r="CA69" s="84"/>
      <c r="CB69" s="84"/>
      <c r="CC69" s="84"/>
      <c r="CD69" s="84"/>
      <c r="CE69" s="84"/>
      <c r="CF69" s="84" t="s">
        <v>31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12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21.75" customHeight="1">
      <c r="A70" s="77" t="s">
        <v>116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78" t="s">
        <v>117</v>
      </c>
      <c r="BY70" s="78"/>
      <c r="BZ70" s="78"/>
      <c r="CA70" s="78"/>
      <c r="CB70" s="78"/>
      <c r="CC70" s="78"/>
      <c r="CD70" s="78"/>
      <c r="CE70" s="78"/>
      <c r="CF70" s="78" t="s">
        <v>118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8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</row>
    <row r="71" spans="1:149" ht="10.5" customHeight="1">
      <c r="A71" s="77" t="s">
        <v>119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78" t="s">
        <v>120</v>
      </c>
      <c r="BY71" s="78"/>
      <c r="BZ71" s="78"/>
      <c r="CA71" s="78"/>
      <c r="CB71" s="78"/>
      <c r="CC71" s="78"/>
      <c r="CD71" s="78"/>
      <c r="CE71" s="78"/>
      <c r="CF71" s="78" t="s">
        <v>121</v>
      </c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8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</row>
    <row r="72" spans="1:149" ht="21.75" customHeight="1">
      <c r="A72" s="77" t="s">
        <v>122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78" t="s">
        <v>123</v>
      </c>
      <c r="BY72" s="78"/>
      <c r="BZ72" s="78"/>
      <c r="CA72" s="78"/>
      <c r="CB72" s="78"/>
      <c r="CC72" s="78"/>
      <c r="CD72" s="78"/>
      <c r="CE72" s="78"/>
      <c r="CF72" s="78" t="s">
        <v>124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8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</row>
    <row r="73" spans="1:149" s="4" customFormat="1" ht="10.5" customHeight="1">
      <c r="A73" s="88" t="s">
        <v>125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4" t="s">
        <v>126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12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1.75" customHeight="1">
      <c r="A74" s="77" t="s">
        <v>127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78" t="s">
        <v>128</v>
      </c>
      <c r="BY74" s="78"/>
      <c r="BZ74" s="78"/>
      <c r="CA74" s="78"/>
      <c r="CB74" s="78"/>
      <c r="CC74" s="78"/>
      <c r="CD74" s="78"/>
      <c r="CE74" s="78"/>
      <c r="CF74" s="78" t="s">
        <v>129</v>
      </c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8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</row>
    <row r="75" spans="1:153" s="46" customFormat="1" ht="12.75" customHeight="1">
      <c r="A75" s="113" t="s">
        <v>239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5" t="s">
        <v>130</v>
      </c>
      <c r="BY75" s="115"/>
      <c r="BZ75" s="115"/>
      <c r="CA75" s="115"/>
      <c r="CB75" s="115"/>
      <c r="CC75" s="115"/>
      <c r="CD75" s="115"/>
      <c r="CE75" s="115"/>
      <c r="CF75" s="115" t="s">
        <v>31</v>
      </c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45"/>
      <c r="CT75" s="116">
        <f>DG75+DT75+EG75</f>
        <v>11288124.5</v>
      </c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>
        <f>DG79</f>
        <v>2541007.14</v>
      </c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>
        <f>DT79</f>
        <v>3500000</v>
      </c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>
        <f>EG79</f>
        <v>5247117.36</v>
      </c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W75" s="47">
        <f>EG75</f>
        <v>5247117.36</v>
      </c>
    </row>
    <row r="76" spans="1:149" ht="21.75" customHeight="1">
      <c r="A76" s="77" t="s">
        <v>131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78" t="s">
        <v>132</v>
      </c>
      <c r="BY76" s="78"/>
      <c r="BZ76" s="78"/>
      <c r="CA76" s="78"/>
      <c r="CB76" s="78"/>
      <c r="CC76" s="78"/>
      <c r="CD76" s="78"/>
      <c r="CE76" s="78"/>
      <c r="CF76" s="78" t="s">
        <v>133</v>
      </c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8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</row>
    <row r="77" spans="1:149" ht="10.5" customHeight="1">
      <c r="A77" s="77" t="s">
        <v>134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78" t="s">
        <v>135</v>
      </c>
      <c r="BY77" s="78"/>
      <c r="BZ77" s="78"/>
      <c r="CA77" s="78"/>
      <c r="CB77" s="78"/>
      <c r="CC77" s="78"/>
      <c r="CD77" s="78"/>
      <c r="CE77" s="78"/>
      <c r="CF77" s="78" t="s">
        <v>136</v>
      </c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8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</row>
    <row r="78" spans="1:149" ht="13.5" customHeight="1">
      <c r="A78" s="77" t="s">
        <v>137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78" t="s">
        <v>138</v>
      </c>
      <c r="BY78" s="78"/>
      <c r="BZ78" s="78"/>
      <c r="CA78" s="78"/>
      <c r="CB78" s="78"/>
      <c r="CC78" s="78"/>
      <c r="CD78" s="78"/>
      <c r="CE78" s="78"/>
      <c r="CF78" s="78" t="s">
        <v>139</v>
      </c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8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</row>
    <row r="79" spans="1:153" ht="11.25" customHeight="1">
      <c r="A79" s="77" t="s">
        <v>140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78" t="s">
        <v>141</v>
      </c>
      <c r="BY79" s="78"/>
      <c r="BZ79" s="78"/>
      <c r="CA79" s="78"/>
      <c r="CB79" s="78"/>
      <c r="CC79" s="78"/>
      <c r="CD79" s="78"/>
      <c r="CE79" s="78"/>
      <c r="CF79" s="78" t="s">
        <v>142</v>
      </c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8"/>
      <c r="CT79" s="76">
        <f>DG79+DT79+EG79</f>
        <v>11288124.5</v>
      </c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>
        <f>DG81+DG82+DG83+DG85+DG86+DG87+DG90+DG91+DG92+DG84</f>
        <v>2541007.14</v>
      </c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>
        <f>DT81+DT82+DT83+DT85+DT86+DT87+DT90+DT91+DT92</f>
        <v>3500000</v>
      </c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>
        <f>EG81+EG82+EG83+EG85+EG86+EG87+EG90+EG91+EG92+EG84+EG88+EG89+EG93</f>
        <v>5247117.36</v>
      </c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W79" s="1" t="s">
        <v>306</v>
      </c>
    </row>
    <row r="80" spans="1:153" ht="11.25" customHeight="1">
      <c r="A80" s="117" t="s">
        <v>143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9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8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W80" s="18">
        <f>CT75-Закупки!DF7</f>
        <v>-6580849.530000001</v>
      </c>
    </row>
    <row r="81" spans="1:149" ht="11.25" customHeight="1">
      <c r="A81" s="77" t="s">
        <v>265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8" t="s">
        <v>31</v>
      </c>
      <c r="BY81" s="78"/>
      <c r="BZ81" s="78"/>
      <c r="CA81" s="78"/>
      <c r="CB81" s="78"/>
      <c r="CC81" s="78"/>
      <c r="CD81" s="78"/>
      <c r="CE81" s="78"/>
      <c r="CF81" s="78" t="s">
        <v>142</v>
      </c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8" t="s">
        <v>270</v>
      </c>
      <c r="CT81" s="76">
        <f aca="true" t="shared" si="2" ref="CT81:CT93">DG81+DT81+EG81</f>
        <v>111235.76</v>
      </c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>
        <v>58299.2</v>
      </c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>
        <v>0</v>
      </c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>
        <v>52936.56</v>
      </c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</row>
    <row r="82" spans="1:149" ht="11.25" customHeight="1">
      <c r="A82" s="77" t="s">
        <v>266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8" t="s">
        <v>31</v>
      </c>
      <c r="BY82" s="78"/>
      <c r="BZ82" s="78"/>
      <c r="CA82" s="78"/>
      <c r="CB82" s="78"/>
      <c r="CC82" s="78"/>
      <c r="CD82" s="78"/>
      <c r="CE82" s="78"/>
      <c r="CF82" s="78" t="s">
        <v>142</v>
      </c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8" t="s">
        <v>271</v>
      </c>
      <c r="CT82" s="76">
        <f t="shared" si="2"/>
        <v>6224.81</v>
      </c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>
        <v>0</v>
      </c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>
        <v>0</v>
      </c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>
        <v>6224.81</v>
      </c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</row>
    <row r="83" spans="1:149" ht="11.25" customHeight="1">
      <c r="A83" s="77" t="s">
        <v>267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8" t="s">
        <v>31</v>
      </c>
      <c r="BY83" s="78"/>
      <c r="BZ83" s="78"/>
      <c r="CA83" s="78"/>
      <c r="CB83" s="78"/>
      <c r="CC83" s="78"/>
      <c r="CD83" s="78"/>
      <c r="CE83" s="78"/>
      <c r="CF83" s="78" t="s">
        <v>142</v>
      </c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8" t="s">
        <v>272</v>
      </c>
      <c r="CT83" s="76">
        <f t="shared" si="2"/>
        <v>5197186.67</v>
      </c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>
        <v>1491224.78</v>
      </c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>
        <v>0</v>
      </c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>
        <v>3705961.89</v>
      </c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</row>
    <row r="84" spans="1:149" ht="11.25" customHeight="1">
      <c r="A84" s="77" t="s">
        <v>296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8" t="s">
        <v>31</v>
      </c>
      <c r="BY84" s="78"/>
      <c r="BZ84" s="78"/>
      <c r="CA84" s="78"/>
      <c r="CB84" s="78"/>
      <c r="CC84" s="78"/>
      <c r="CD84" s="78"/>
      <c r="CE84" s="78"/>
      <c r="CF84" s="78" t="s">
        <v>142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8" t="s">
        <v>292</v>
      </c>
      <c r="CT84" s="76">
        <f>DG84+DT84+EG84</f>
        <v>0</v>
      </c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>
        <v>0</v>
      </c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>
        <v>0</v>
      </c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>
        <v>0</v>
      </c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</row>
    <row r="85" spans="1:153" ht="11.25" customHeight="1">
      <c r="A85" s="77" t="s">
        <v>268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8" t="s">
        <v>31</v>
      </c>
      <c r="BY85" s="78"/>
      <c r="BZ85" s="78"/>
      <c r="CA85" s="78"/>
      <c r="CB85" s="78"/>
      <c r="CC85" s="78"/>
      <c r="CD85" s="78"/>
      <c r="CE85" s="78"/>
      <c r="CF85" s="78" t="s">
        <v>142</v>
      </c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8" t="s">
        <v>273</v>
      </c>
      <c r="CT85" s="76">
        <f t="shared" si="2"/>
        <v>3835599.7399999998</v>
      </c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>
        <v>638932.96</v>
      </c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>
        <v>3000000</v>
      </c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>
        <v>196666.78</v>
      </c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W85" s="18">
        <f>DT85+DT86</f>
        <v>3000000</v>
      </c>
    </row>
    <row r="86" spans="1:149" ht="11.25" customHeight="1">
      <c r="A86" s="77" t="s">
        <v>276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8" t="s">
        <v>31</v>
      </c>
      <c r="BY86" s="78"/>
      <c r="BZ86" s="78"/>
      <c r="CA86" s="78"/>
      <c r="CB86" s="78"/>
      <c r="CC86" s="78"/>
      <c r="CD86" s="78"/>
      <c r="CE86" s="78"/>
      <c r="CF86" s="78" t="s">
        <v>142</v>
      </c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8" t="s">
        <v>275</v>
      </c>
      <c r="CT86" s="76">
        <f t="shared" si="2"/>
        <v>934280.38</v>
      </c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>
        <v>75779</v>
      </c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>
        <v>0</v>
      </c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>
        <v>858501.38</v>
      </c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</row>
    <row r="87" spans="1:149" ht="11.25" customHeight="1">
      <c r="A87" s="77" t="s">
        <v>269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8" t="s">
        <v>31</v>
      </c>
      <c r="BY87" s="78"/>
      <c r="BZ87" s="78"/>
      <c r="CA87" s="78"/>
      <c r="CB87" s="78"/>
      <c r="CC87" s="78"/>
      <c r="CD87" s="78"/>
      <c r="CE87" s="78"/>
      <c r="CF87" s="78" t="s">
        <v>142</v>
      </c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8" t="s">
        <v>274</v>
      </c>
      <c r="CT87" s="76">
        <f t="shared" si="2"/>
        <v>275000</v>
      </c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>
        <v>0</v>
      </c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>
        <v>275000</v>
      </c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>
        <v>0</v>
      </c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</row>
    <row r="88" spans="1:149" s="40" customFormat="1" ht="11.25" customHeight="1">
      <c r="A88" s="95" t="s">
        <v>322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9" t="s">
        <v>31</v>
      </c>
      <c r="BY88" s="99"/>
      <c r="BZ88" s="99"/>
      <c r="CA88" s="99"/>
      <c r="CB88" s="99"/>
      <c r="CC88" s="99"/>
      <c r="CD88" s="99"/>
      <c r="CE88" s="99"/>
      <c r="CF88" s="99" t="s">
        <v>142</v>
      </c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44" t="s">
        <v>92</v>
      </c>
      <c r="CT88" s="94">
        <f t="shared" si="2"/>
        <v>0</v>
      </c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>
        <v>0</v>
      </c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>
        <v>0</v>
      </c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>
        <v>0</v>
      </c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</row>
    <row r="89" spans="1:149" s="40" customFormat="1" ht="11.25" customHeight="1">
      <c r="A89" s="95" t="s">
        <v>323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9" t="s">
        <v>31</v>
      </c>
      <c r="BY89" s="99"/>
      <c r="BZ89" s="99"/>
      <c r="CA89" s="99"/>
      <c r="CB89" s="99"/>
      <c r="CC89" s="99"/>
      <c r="CD89" s="99"/>
      <c r="CE89" s="99"/>
      <c r="CF89" s="99" t="s">
        <v>142</v>
      </c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44" t="s">
        <v>320</v>
      </c>
      <c r="CT89" s="94">
        <f t="shared" si="2"/>
        <v>0</v>
      </c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>
        <v>0</v>
      </c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>
        <v>0</v>
      </c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>
        <v>0</v>
      </c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</row>
    <row r="90" spans="1:149" s="40" customFormat="1" ht="11.25" customHeight="1">
      <c r="A90" s="95" t="s">
        <v>293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9" t="s">
        <v>31</v>
      </c>
      <c r="BY90" s="99"/>
      <c r="BZ90" s="99"/>
      <c r="CA90" s="99"/>
      <c r="CB90" s="99"/>
      <c r="CC90" s="99"/>
      <c r="CD90" s="99"/>
      <c r="CE90" s="99"/>
      <c r="CF90" s="99" t="s">
        <v>142</v>
      </c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44" t="s">
        <v>279</v>
      </c>
      <c r="CT90" s="94">
        <f t="shared" si="2"/>
        <v>0</v>
      </c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>
        <v>0</v>
      </c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>
        <v>0</v>
      </c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>
        <v>0</v>
      </c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</row>
    <row r="91" spans="1:149" s="40" customFormat="1" ht="11.25" customHeight="1">
      <c r="A91" s="95" t="s">
        <v>294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9" t="s">
        <v>31</v>
      </c>
      <c r="BY91" s="99"/>
      <c r="BZ91" s="99"/>
      <c r="CA91" s="99"/>
      <c r="CB91" s="99"/>
      <c r="CC91" s="99"/>
      <c r="CD91" s="99"/>
      <c r="CE91" s="99"/>
      <c r="CF91" s="99" t="s">
        <v>142</v>
      </c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44" t="s">
        <v>280</v>
      </c>
      <c r="CT91" s="94">
        <f t="shared" si="2"/>
        <v>214356</v>
      </c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>
        <v>0</v>
      </c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>
        <v>214356</v>
      </c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>
        <v>0</v>
      </c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</row>
    <row r="92" spans="1:149" s="40" customFormat="1" ht="11.25" customHeight="1">
      <c r="A92" s="95" t="s">
        <v>295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9" t="s">
        <v>31</v>
      </c>
      <c r="BY92" s="99"/>
      <c r="BZ92" s="99"/>
      <c r="CA92" s="99"/>
      <c r="CB92" s="99"/>
      <c r="CC92" s="99"/>
      <c r="CD92" s="99"/>
      <c r="CE92" s="99"/>
      <c r="CF92" s="99" t="s">
        <v>142</v>
      </c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44" t="s">
        <v>281</v>
      </c>
      <c r="CT92" s="94">
        <f t="shared" si="2"/>
        <v>714241.14</v>
      </c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>
        <v>276771.2</v>
      </c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>
        <v>10644</v>
      </c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>
        <v>426825.94</v>
      </c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</row>
    <row r="93" spans="1:149" s="40" customFormat="1" ht="11.25" customHeight="1">
      <c r="A93" s="95" t="s">
        <v>324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9" t="s">
        <v>31</v>
      </c>
      <c r="BY93" s="99"/>
      <c r="BZ93" s="99"/>
      <c r="CA93" s="99"/>
      <c r="CB93" s="99"/>
      <c r="CC93" s="99"/>
      <c r="CD93" s="99"/>
      <c r="CE93" s="99"/>
      <c r="CF93" s="99" t="s">
        <v>142</v>
      </c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44" t="s">
        <v>321</v>
      </c>
      <c r="CT93" s="94">
        <f t="shared" si="2"/>
        <v>0</v>
      </c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>
        <v>0</v>
      </c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>
        <v>0</v>
      </c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>
        <v>0</v>
      </c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</row>
    <row r="94" spans="1:149" ht="11.25" customHeight="1">
      <c r="A94" s="77" t="s">
        <v>144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78" t="s">
        <v>145</v>
      </c>
      <c r="BY94" s="78"/>
      <c r="BZ94" s="78"/>
      <c r="CA94" s="78"/>
      <c r="CB94" s="78"/>
      <c r="CC94" s="78"/>
      <c r="CD94" s="78"/>
      <c r="CE94" s="78"/>
      <c r="CF94" s="78" t="s">
        <v>146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8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</row>
    <row r="95" spans="1:149" ht="24" customHeight="1">
      <c r="A95" s="111" t="s">
        <v>147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78" t="s">
        <v>148</v>
      </c>
      <c r="BY95" s="78"/>
      <c r="BZ95" s="78"/>
      <c r="CA95" s="78"/>
      <c r="CB95" s="78"/>
      <c r="CC95" s="78"/>
      <c r="CD95" s="78"/>
      <c r="CE95" s="78"/>
      <c r="CF95" s="78" t="s">
        <v>149</v>
      </c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8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</row>
    <row r="96" spans="1:149" ht="22.5" customHeight="1">
      <c r="A96" s="111" t="s">
        <v>150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78" t="s">
        <v>151</v>
      </c>
      <c r="BY96" s="78"/>
      <c r="BZ96" s="78"/>
      <c r="CA96" s="78"/>
      <c r="CB96" s="78"/>
      <c r="CC96" s="78"/>
      <c r="CD96" s="78"/>
      <c r="CE96" s="78"/>
      <c r="CF96" s="78" t="s">
        <v>152</v>
      </c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8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</row>
    <row r="97" spans="1:149" s="4" customFormat="1" ht="12.75" customHeight="1">
      <c r="A97" s="83" t="s">
        <v>240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4" t="s">
        <v>153</v>
      </c>
      <c r="BY97" s="84"/>
      <c r="BZ97" s="84"/>
      <c r="CA97" s="84"/>
      <c r="CB97" s="84"/>
      <c r="CC97" s="84"/>
      <c r="CD97" s="84"/>
      <c r="CE97" s="84"/>
      <c r="CF97" s="84" t="s">
        <v>154</v>
      </c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12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>
        <f>EG100</f>
        <v>0</v>
      </c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</row>
    <row r="98" spans="1:149" ht="22.5" customHeight="1">
      <c r="A98" s="93" t="s">
        <v>241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78" t="s">
        <v>155</v>
      </c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8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</row>
    <row r="99" spans="1:149" ht="12.75" customHeight="1">
      <c r="A99" s="93" t="s">
        <v>242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78" t="s">
        <v>156</v>
      </c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8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</row>
    <row r="100" spans="1:149" ht="12.75" customHeight="1">
      <c r="A100" s="93" t="s">
        <v>243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78" t="s">
        <v>157</v>
      </c>
      <c r="BY100" s="78"/>
      <c r="BZ100" s="78"/>
      <c r="CA100" s="78"/>
      <c r="CB100" s="78"/>
      <c r="CC100" s="78"/>
      <c r="CD100" s="78"/>
      <c r="CE100" s="78"/>
      <c r="CF100" s="78" t="s">
        <v>307</v>
      </c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8" t="s">
        <v>308</v>
      </c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>
        <v>0</v>
      </c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</row>
    <row r="101" spans="1:149" ht="12.75" customHeight="1">
      <c r="A101" s="83" t="s">
        <v>244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 t="s">
        <v>158</v>
      </c>
      <c r="BY101" s="84"/>
      <c r="BZ101" s="84"/>
      <c r="CA101" s="84"/>
      <c r="CB101" s="84"/>
      <c r="CC101" s="84"/>
      <c r="CD101" s="84"/>
      <c r="CE101" s="84"/>
      <c r="CF101" s="84" t="s">
        <v>31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12"/>
      <c r="CT101" s="85">
        <f>EG101</f>
        <v>0</v>
      </c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85">
        <f>EG104</f>
        <v>0</v>
      </c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</row>
    <row r="102" spans="1:149" ht="22.5" customHeight="1">
      <c r="A102" s="93" t="s">
        <v>159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78" t="s">
        <v>160</v>
      </c>
      <c r="BY102" s="78"/>
      <c r="BZ102" s="78"/>
      <c r="CA102" s="78"/>
      <c r="CB102" s="78"/>
      <c r="CC102" s="78"/>
      <c r="CD102" s="78"/>
      <c r="CE102" s="78"/>
      <c r="CF102" s="78" t="s">
        <v>161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8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93" t="s">
        <v>325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120">
        <v>4050</v>
      </c>
      <c r="BY104" s="121"/>
      <c r="BZ104" s="121"/>
      <c r="CA104" s="121"/>
      <c r="CB104" s="121"/>
      <c r="CC104" s="121"/>
      <c r="CD104" s="121"/>
      <c r="CE104" s="122"/>
      <c r="CF104" s="120">
        <v>540</v>
      </c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2"/>
      <c r="CS104" s="43"/>
      <c r="CT104" s="123">
        <f>EG104</f>
        <v>0</v>
      </c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2"/>
      <c r="DF104" s="10"/>
      <c r="DG104" s="120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2"/>
      <c r="DT104" s="120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2"/>
      <c r="EG104" s="123">
        <v>0</v>
      </c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5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6"/>
      <c r="BY105" s="127"/>
      <c r="BZ105" s="127"/>
      <c r="CA105" s="127"/>
      <c r="CB105" s="127"/>
      <c r="CC105" s="127"/>
      <c r="CD105" s="127"/>
      <c r="CE105" s="128"/>
      <c r="CF105" s="126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8"/>
      <c r="CS105" s="13"/>
      <c r="CT105" s="126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8"/>
      <c r="DF105" s="13"/>
      <c r="DG105" s="126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8"/>
      <c r="DT105" s="126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8"/>
      <c r="EG105" s="126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8"/>
    </row>
  </sheetData>
  <sheetProtection/>
  <mergeCells count="685"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DT10:EF10"/>
    <mergeCell ref="EG10:ES10"/>
    <mergeCell ref="A9:BW9"/>
    <mergeCell ref="BX9:CE9"/>
    <mergeCell ref="CF9:CR9"/>
    <mergeCell ref="CT9:DF9"/>
    <mergeCell ref="DG9:DS9"/>
    <mergeCell ref="DT9:EF9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BX19:CE19"/>
    <mergeCell ref="CF19:CR19"/>
    <mergeCell ref="CT19:DF19"/>
    <mergeCell ref="DG19:DS19"/>
    <mergeCell ref="DT19:EF19"/>
    <mergeCell ref="EG19:ES19"/>
    <mergeCell ref="EG20:ES20"/>
    <mergeCell ref="A20:BW20"/>
    <mergeCell ref="BX20:CE20"/>
    <mergeCell ref="CF20:CR20"/>
    <mergeCell ref="CT20:DF20"/>
    <mergeCell ref="DG20:DS20"/>
    <mergeCell ref="DT20:EF20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58">
      <selection activeCell="A67" sqref="A67:BW67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</row>
    <row r="4" spans="1:149" ht="11.2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79" t="s">
        <v>1</v>
      </c>
      <c r="BY4" s="79"/>
      <c r="BZ4" s="79"/>
      <c r="CA4" s="79"/>
      <c r="CB4" s="79"/>
      <c r="CC4" s="79"/>
      <c r="CD4" s="79"/>
      <c r="CE4" s="79"/>
      <c r="CF4" s="79" t="s">
        <v>231</v>
      </c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 t="s">
        <v>282</v>
      </c>
      <c r="CT4" s="82" t="s">
        <v>326</v>
      </c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</row>
    <row r="5" spans="1:149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 t="s">
        <v>232</v>
      </c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 t="s">
        <v>233</v>
      </c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 t="s">
        <v>234</v>
      </c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 t="s">
        <v>235</v>
      </c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</row>
    <row r="6" spans="1:149" ht="63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</row>
    <row r="7" spans="1:149" ht="11.25">
      <c r="A7" s="80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 t="s">
        <v>5</v>
      </c>
      <c r="BY7" s="80"/>
      <c r="BZ7" s="80"/>
      <c r="CA7" s="80"/>
      <c r="CB7" s="80"/>
      <c r="CC7" s="80"/>
      <c r="CD7" s="80"/>
      <c r="CE7" s="80"/>
      <c r="CF7" s="80" t="s">
        <v>6</v>
      </c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11"/>
      <c r="CT7" s="80" t="s">
        <v>7</v>
      </c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 t="s">
        <v>8</v>
      </c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 t="s">
        <v>9</v>
      </c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 t="s">
        <v>10</v>
      </c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</row>
    <row r="8" spans="1:149" s="4" customFormat="1" ht="12.75" customHeight="1">
      <c r="A8" s="83" t="s">
        <v>236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4" t="s">
        <v>30</v>
      </c>
      <c r="BY8" s="84"/>
      <c r="BZ8" s="84"/>
      <c r="CA8" s="84"/>
      <c r="CB8" s="84"/>
      <c r="CC8" s="84"/>
      <c r="CD8" s="84"/>
      <c r="CE8" s="84"/>
      <c r="CF8" s="84" t="s">
        <v>31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12"/>
      <c r="CT8" s="85">
        <f>DG8+DT8+EG8</f>
        <v>0</v>
      </c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>
        <v>0</v>
      </c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>
        <v>0</v>
      </c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>
        <v>0</v>
      </c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</row>
    <row r="9" spans="1:149" ht="12.75" customHeight="1">
      <c r="A9" s="86" t="s">
        <v>237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78" t="s">
        <v>32</v>
      </c>
      <c r="BY9" s="78"/>
      <c r="BZ9" s="78"/>
      <c r="CA9" s="78"/>
      <c r="CB9" s="78"/>
      <c r="CC9" s="78"/>
      <c r="CD9" s="78"/>
      <c r="CE9" s="78"/>
      <c r="CF9" s="78" t="s">
        <v>31</v>
      </c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8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53" s="4" customFormat="1" ht="10.5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 t="s">
        <v>34</v>
      </c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2"/>
      <c r="CT10" s="85">
        <f>DG10+DT10+EG10</f>
        <v>45578935.94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f>DG16+DG23+DG26</f>
        <v>16882527.51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f>DT16+DT23+DT26+DT37</f>
        <v>3715000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EG11+EG16+EG23+EG97+EG40</f>
        <v>24981408.43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9"/>
    </row>
    <row r="11" spans="1:162" s="4" customFormat="1" ht="22.5" customHeight="1">
      <c r="A11" s="88" t="s">
        <v>35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4" t="s">
        <v>36</v>
      </c>
      <c r="BY11" s="84"/>
      <c r="BZ11" s="84"/>
      <c r="CA11" s="84"/>
      <c r="CB11" s="84"/>
      <c r="CC11" s="84"/>
      <c r="CD11" s="84"/>
      <c r="CE11" s="84"/>
      <c r="CF11" s="84" t="s">
        <v>37</v>
      </c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12"/>
      <c r="CT11" s="85">
        <f>EG11</f>
        <v>1430000</v>
      </c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>
        <v>0</v>
      </c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>
        <v>0</v>
      </c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>
        <f>EG13+EG14+EG15</f>
        <v>1430000</v>
      </c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W11" s="9"/>
      <c r="EX11" s="9"/>
      <c r="FF11" s="9">
        <f>EG8+EG10-EG44</f>
        <v>0</v>
      </c>
    </row>
    <row r="12" spans="1:149" ht="11.25">
      <c r="A12" s="87" t="s">
        <v>38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78" t="s">
        <v>39</v>
      </c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8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</row>
    <row r="13" spans="1:149" s="6" customFormat="1" ht="11.25">
      <c r="A13" s="87" t="s">
        <v>254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78" t="s">
        <v>39</v>
      </c>
      <c r="BY13" s="78"/>
      <c r="BZ13" s="78"/>
      <c r="CA13" s="78"/>
      <c r="CB13" s="78"/>
      <c r="CC13" s="78"/>
      <c r="CD13" s="78"/>
      <c r="CE13" s="78"/>
      <c r="CF13" s="78" t="s">
        <v>37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8" t="s">
        <v>257</v>
      </c>
      <c r="CT13" s="76">
        <f>EG13</f>
        <v>1380000</v>
      </c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>
        <v>0</v>
      </c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>
        <v>0</v>
      </c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>
        <v>1380000</v>
      </c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</row>
    <row r="14" spans="1:149" s="6" customFormat="1" ht="11.25">
      <c r="A14" s="87" t="s">
        <v>255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78" t="s">
        <v>39</v>
      </c>
      <c r="BY14" s="78"/>
      <c r="BZ14" s="78"/>
      <c r="CA14" s="78"/>
      <c r="CB14" s="78"/>
      <c r="CC14" s="78"/>
      <c r="CD14" s="78"/>
      <c r="CE14" s="78"/>
      <c r="CF14" s="78" t="s">
        <v>37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8" t="s">
        <v>258</v>
      </c>
      <c r="CT14" s="76">
        <f>EG14</f>
        <v>50000</v>
      </c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>
        <v>0</v>
      </c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>
        <v>0</v>
      </c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>
        <v>50000</v>
      </c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</row>
    <row r="15" spans="1:149" s="6" customFormat="1" ht="11.25">
      <c r="A15" s="87" t="s">
        <v>256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78" t="s">
        <v>39</v>
      </c>
      <c r="BY15" s="78"/>
      <c r="BZ15" s="78"/>
      <c r="CA15" s="78"/>
      <c r="CB15" s="78"/>
      <c r="CC15" s="78"/>
      <c r="CD15" s="78"/>
      <c r="CE15" s="78"/>
      <c r="CF15" s="78" t="s">
        <v>37</v>
      </c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8" t="s">
        <v>259</v>
      </c>
      <c r="CT15" s="76">
        <f>EG15</f>
        <v>0</v>
      </c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>
        <v>0</v>
      </c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>
        <v>0</v>
      </c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>
        <v>0</v>
      </c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</row>
    <row r="16" spans="1:149" s="4" customFormat="1" ht="10.5" customHeight="1">
      <c r="A16" s="88" t="s">
        <v>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4" t="s">
        <v>41</v>
      </c>
      <c r="BY16" s="84"/>
      <c r="BZ16" s="84"/>
      <c r="CA16" s="84"/>
      <c r="CB16" s="84"/>
      <c r="CC16" s="84"/>
      <c r="CD16" s="84"/>
      <c r="CE16" s="84"/>
      <c r="CF16" s="84" t="s">
        <v>42</v>
      </c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12"/>
      <c r="CT16" s="85">
        <f>DG16+EG16</f>
        <v>40430435.94</v>
      </c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>
        <f>DG17</f>
        <v>16882527.51</v>
      </c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>
        <v>0</v>
      </c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>
        <f>EG21+EG22</f>
        <v>23547908.43</v>
      </c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</row>
    <row r="17" spans="1:149" s="6" customFormat="1" ht="33.75" customHeight="1">
      <c r="A17" s="77" t="s">
        <v>332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8" t="s">
        <v>43</v>
      </c>
      <c r="BY17" s="78"/>
      <c r="BZ17" s="78"/>
      <c r="CA17" s="78"/>
      <c r="CB17" s="78"/>
      <c r="CC17" s="78"/>
      <c r="CD17" s="78"/>
      <c r="CE17" s="78"/>
      <c r="CF17" s="78" t="s">
        <v>42</v>
      </c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8" t="s">
        <v>79</v>
      </c>
      <c r="CT17" s="76">
        <f>DG17</f>
        <v>16882527.51</v>
      </c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>
        <f>DG18+DG19+DG20</f>
        <v>16882527.51</v>
      </c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>
        <v>0</v>
      </c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>
        <v>0</v>
      </c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</row>
    <row r="18" spans="1:149" s="6" customFormat="1" ht="24" customHeight="1">
      <c r="A18" s="77" t="s">
        <v>331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8"/>
      <c r="BY18" s="78"/>
      <c r="BZ18" s="78"/>
      <c r="CA18" s="78"/>
      <c r="CB18" s="78"/>
      <c r="CC18" s="78"/>
      <c r="CD18" s="78"/>
      <c r="CE18" s="78"/>
      <c r="CF18" s="78" t="s">
        <v>42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8" t="s">
        <v>79</v>
      </c>
      <c r="CT18" s="76">
        <f>DG18</f>
        <v>8676438.06</v>
      </c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>
        <v>8676438.06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>
        <v>0</v>
      </c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>
        <v>0</v>
      </c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</row>
    <row r="19" spans="1:149" s="6" customFormat="1" ht="15" customHeight="1">
      <c r="A19" s="77" t="s">
        <v>333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78"/>
      <c r="BZ19" s="78"/>
      <c r="CA19" s="78"/>
      <c r="CB19" s="78"/>
      <c r="CC19" s="78"/>
      <c r="CD19" s="78"/>
      <c r="CE19" s="78"/>
      <c r="CF19" s="78" t="s">
        <v>42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8" t="s">
        <v>79</v>
      </c>
      <c r="CT19" s="76">
        <f>DG19</f>
        <v>2244819.65</v>
      </c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>
        <v>2244819.65</v>
      </c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>
        <v>0</v>
      </c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>
        <v>0</v>
      </c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</row>
    <row r="20" spans="1:149" s="6" customFormat="1" ht="15" customHeight="1">
      <c r="A20" s="77" t="s">
        <v>334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8"/>
      <c r="BY20" s="78"/>
      <c r="BZ20" s="78"/>
      <c r="CA20" s="78"/>
      <c r="CB20" s="78"/>
      <c r="CC20" s="78"/>
      <c r="CD20" s="78"/>
      <c r="CE20" s="78"/>
      <c r="CF20" s="78" t="s">
        <v>42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8" t="s">
        <v>79</v>
      </c>
      <c r="CT20" s="76">
        <f>DG20</f>
        <v>5961269.8</v>
      </c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>
        <v>5961269.8</v>
      </c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>
        <v>0</v>
      </c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>
        <v>0</v>
      </c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</row>
    <row r="21" spans="1:149" s="6" customFormat="1" ht="10.5" customHeight="1">
      <c r="A21" s="90" t="s">
        <v>260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78"/>
      <c r="BY21" s="78"/>
      <c r="BZ21" s="78"/>
      <c r="CA21" s="78"/>
      <c r="CB21" s="78"/>
      <c r="CC21" s="78"/>
      <c r="CD21" s="78"/>
      <c r="CE21" s="78"/>
      <c r="CF21" s="78" t="s">
        <v>42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8" t="s">
        <v>79</v>
      </c>
      <c r="CT21" s="76">
        <f>EG21</f>
        <v>23170700.96</v>
      </c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>
        <v>0</v>
      </c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>
        <v>0</v>
      </c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>
        <v>23170700.96</v>
      </c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</row>
    <row r="22" spans="1:149" s="6" customFormat="1" ht="10.5" customHeight="1">
      <c r="A22" s="90" t="s">
        <v>262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78"/>
      <c r="BY22" s="78"/>
      <c r="BZ22" s="78"/>
      <c r="CA22" s="78"/>
      <c r="CB22" s="78"/>
      <c r="CC22" s="78"/>
      <c r="CD22" s="78"/>
      <c r="CE22" s="78"/>
      <c r="CF22" s="78" t="s">
        <v>42</v>
      </c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8" t="s">
        <v>261</v>
      </c>
      <c r="CT22" s="76">
        <f>EG22</f>
        <v>377207.47</v>
      </c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>
        <v>0</v>
      </c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>
        <v>0</v>
      </c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>
        <v>377207.47</v>
      </c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</row>
    <row r="23" spans="1:149" s="4" customFormat="1" ht="10.5" customHeight="1">
      <c r="A23" s="88" t="s">
        <v>44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4" t="s">
        <v>45</v>
      </c>
      <c r="BY23" s="84"/>
      <c r="BZ23" s="84"/>
      <c r="CA23" s="84"/>
      <c r="CB23" s="84"/>
      <c r="CC23" s="84"/>
      <c r="CD23" s="84"/>
      <c r="CE23" s="84"/>
      <c r="CF23" s="84" t="s">
        <v>46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12"/>
      <c r="CT23" s="85">
        <f>EG23</f>
        <v>3500</v>
      </c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>
        <v>0</v>
      </c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>
        <v>0</v>
      </c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>
        <v>3500</v>
      </c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</row>
    <row r="24" spans="1:149" ht="15.75" customHeight="1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78" t="s">
        <v>47</v>
      </c>
      <c r="BY24" s="78"/>
      <c r="BZ24" s="78"/>
      <c r="CA24" s="78"/>
      <c r="CB24" s="78"/>
      <c r="CC24" s="78"/>
      <c r="CD24" s="78"/>
      <c r="CE24" s="78"/>
      <c r="CF24" s="78" t="s">
        <v>46</v>
      </c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91" t="s">
        <v>283</v>
      </c>
      <c r="CT24" s="76">
        <f>EG24</f>
        <v>3500</v>
      </c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>
        <v>0</v>
      </c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>
        <v>0</v>
      </c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>
        <v>3500</v>
      </c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</row>
    <row r="25" spans="1:149" s="6" customFormat="1" ht="15.75" customHeight="1">
      <c r="A25" s="93" t="s">
        <v>302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92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</row>
    <row r="26" spans="1:149" s="4" customFormat="1" ht="10.5" customHeight="1">
      <c r="A26" s="88" t="s">
        <v>48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4" t="s">
        <v>49</v>
      </c>
      <c r="BY26" s="84"/>
      <c r="BZ26" s="84"/>
      <c r="CA26" s="84"/>
      <c r="CB26" s="84"/>
      <c r="CC26" s="84"/>
      <c r="CD26" s="84"/>
      <c r="CE26" s="84"/>
      <c r="CF26" s="84" t="s">
        <v>50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12"/>
      <c r="CT26" s="85">
        <f>DT26</f>
        <v>3715000</v>
      </c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>
        <v>0</v>
      </c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>
        <f>DT29+DT30+DT31+DT32+DT33+DT34+DT35+DT36</f>
        <v>3715000</v>
      </c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>
        <v>0</v>
      </c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</row>
    <row r="27" spans="1:149" ht="10.5" customHeight="1">
      <c r="A27" s="90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8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</row>
    <row r="28" spans="1:149" ht="10.5" customHeight="1">
      <c r="A28" s="77" t="s">
        <v>263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8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</row>
    <row r="29" spans="1:149" s="40" customFormat="1" ht="25.5" customHeight="1">
      <c r="A29" s="95" t="s">
        <v>337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6" t="s">
        <v>309</v>
      </c>
      <c r="BY29" s="97"/>
      <c r="BZ29" s="97"/>
      <c r="CA29" s="97"/>
      <c r="CB29" s="97"/>
      <c r="CC29" s="97"/>
      <c r="CD29" s="97"/>
      <c r="CE29" s="98"/>
      <c r="CF29" s="99" t="s">
        <v>50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42" t="s">
        <v>284</v>
      </c>
      <c r="CT29" s="94">
        <f aca="true" t="shared" si="0" ref="CT29:CT34">DT29</f>
        <v>3000000</v>
      </c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>
        <v>0</v>
      </c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>
        <v>3000000</v>
      </c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>
        <v>0</v>
      </c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</row>
    <row r="30" spans="1:149" s="40" customFormat="1" ht="16.5" customHeight="1">
      <c r="A30" s="95" t="s">
        <v>335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6" t="s">
        <v>310</v>
      </c>
      <c r="BY30" s="97"/>
      <c r="BZ30" s="97"/>
      <c r="CA30" s="97"/>
      <c r="CB30" s="97"/>
      <c r="CC30" s="97"/>
      <c r="CD30" s="97"/>
      <c r="CE30" s="98"/>
      <c r="CF30" s="99" t="s">
        <v>50</v>
      </c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42" t="s">
        <v>284</v>
      </c>
      <c r="CT30" s="94">
        <f t="shared" si="0"/>
        <v>275000</v>
      </c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>
        <v>0</v>
      </c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>
        <v>275000</v>
      </c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>
        <v>0</v>
      </c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</row>
    <row r="31" spans="1:162" s="40" customFormat="1" ht="21.75" customHeight="1">
      <c r="A31" s="95" t="s">
        <v>336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9" t="s">
        <v>311</v>
      </c>
      <c r="BY31" s="99"/>
      <c r="BZ31" s="99"/>
      <c r="CA31" s="99"/>
      <c r="CB31" s="99"/>
      <c r="CC31" s="99"/>
      <c r="CD31" s="99"/>
      <c r="CE31" s="99"/>
      <c r="CF31" s="99" t="s">
        <v>50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42" t="s">
        <v>284</v>
      </c>
      <c r="CT31" s="94">
        <f t="shared" si="0"/>
        <v>215000</v>
      </c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>
        <v>0</v>
      </c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>
        <v>215000</v>
      </c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>
        <v>0</v>
      </c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FF31" s="41"/>
    </row>
    <row r="32" spans="1:162" s="40" customFormat="1" ht="21.75" customHeight="1">
      <c r="A32" s="95" t="s">
        <v>304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9" t="s">
        <v>312</v>
      </c>
      <c r="BY32" s="99"/>
      <c r="BZ32" s="99"/>
      <c r="CA32" s="99"/>
      <c r="CB32" s="99"/>
      <c r="CC32" s="99"/>
      <c r="CD32" s="99"/>
      <c r="CE32" s="99"/>
      <c r="CF32" s="99" t="s">
        <v>50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42" t="s">
        <v>284</v>
      </c>
      <c r="CT32" s="94">
        <f t="shared" si="0"/>
        <v>0</v>
      </c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>
        <v>0</v>
      </c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>
        <v>0</v>
      </c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>
        <v>0</v>
      </c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FF32" s="41"/>
    </row>
    <row r="33" spans="1:149" s="40" customFormat="1" ht="36" customHeight="1">
      <c r="A33" s="95" t="s">
        <v>305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9" t="s">
        <v>313</v>
      </c>
      <c r="BY33" s="99"/>
      <c r="BZ33" s="99"/>
      <c r="CA33" s="99"/>
      <c r="CB33" s="99"/>
      <c r="CC33" s="99"/>
      <c r="CD33" s="99"/>
      <c r="CE33" s="99"/>
      <c r="CF33" s="99" t="s">
        <v>50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42" t="s">
        <v>284</v>
      </c>
      <c r="CT33" s="94">
        <f t="shared" si="0"/>
        <v>0</v>
      </c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>
        <v>0</v>
      </c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>
        <v>0</v>
      </c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>
        <v>0</v>
      </c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</row>
    <row r="34" spans="1:149" s="40" customFormat="1" ht="15" customHeight="1">
      <c r="A34" s="95" t="s">
        <v>335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9" t="s">
        <v>314</v>
      </c>
      <c r="BY34" s="99"/>
      <c r="BZ34" s="99"/>
      <c r="CA34" s="99"/>
      <c r="CB34" s="99"/>
      <c r="CC34" s="99"/>
      <c r="CD34" s="99"/>
      <c r="CE34" s="99"/>
      <c r="CF34" s="99" t="s">
        <v>50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42" t="s">
        <v>318</v>
      </c>
      <c r="CT34" s="94">
        <f t="shared" si="0"/>
        <v>225000</v>
      </c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>
        <v>0</v>
      </c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>
        <v>225000</v>
      </c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>
        <v>0</v>
      </c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</row>
    <row r="35" spans="1:149" s="40" customFormat="1" ht="21.75" customHeight="1">
      <c r="A35" s="95" t="s">
        <v>304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9" t="s">
        <v>312</v>
      </c>
      <c r="BY35" s="99"/>
      <c r="BZ35" s="99"/>
      <c r="CA35" s="99"/>
      <c r="CB35" s="99"/>
      <c r="CC35" s="99"/>
      <c r="CD35" s="99"/>
      <c r="CE35" s="99"/>
      <c r="CF35" s="99" t="s">
        <v>50</v>
      </c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42" t="s">
        <v>318</v>
      </c>
      <c r="CT35" s="94">
        <f>DT35</f>
        <v>0</v>
      </c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>
        <v>0</v>
      </c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>
        <v>0</v>
      </c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>
        <v>0</v>
      </c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</row>
    <row r="36" spans="1:149" ht="21.75" customHeight="1">
      <c r="A36" s="77" t="s">
        <v>319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8" t="s">
        <v>312</v>
      </c>
      <c r="BY36" s="78"/>
      <c r="BZ36" s="78"/>
      <c r="CA36" s="78"/>
      <c r="CB36" s="78"/>
      <c r="CC36" s="78"/>
      <c r="CD36" s="78"/>
      <c r="CE36" s="78"/>
      <c r="CF36" s="78" t="s">
        <v>50</v>
      </c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8" t="s">
        <v>318</v>
      </c>
      <c r="CT36" s="76">
        <f>DT36</f>
        <v>0</v>
      </c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>
        <v>0</v>
      </c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>
        <v>0</v>
      </c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>
        <v>0</v>
      </c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1:149" s="4" customFormat="1" ht="10.5" customHeight="1">
      <c r="A37" s="88" t="s">
        <v>51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4" t="s">
        <v>52</v>
      </c>
      <c r="BY37" s="84"/>
      <c r="BZ37" s="84"/>
      <c r="CA37" s="84"/>
      <c r="CB37" s="84"/>
      <c r="CC37" s="84"/>
      <c r="CD37" s="84"/>
      <c r="CE37" s="84"/>
      <c r="CF37" s="84" t="s">
        <v>50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12"/>
      <c r="CT37" s="85">
        <f>DT37</f>
        <v>0</v>
      </c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>
        <v>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>
        <f>DT38</f>
        <v>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v>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0.5" customHeight="1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78" t="s">
        <v>54</v>
      </c>
      <c r="BY38" s="78"/>
      <c r="BZ38" s="78"/>
      <c r="CA38" s="78"/>
      <c r="CB38" s="78"/>
      <c r="CC38" s="78"/>
      <c r="CD38" s="78"/>
      <c r="CE38" s="78"/>
      <c r="CF38" s="78" t="s">
        <v>50</v>
      </c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91"/>
      <c r="CT38" s="76">
        <f>DT38</f>
        <v>0</v>
      </c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>
        <v>0</v>
      </c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>
        <v>0</v>
      </c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>
        <v>0</v>
      </c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1:149" ht="9" customHeight="1">
      <c r="A39" s="90" t="s">
        <v>53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92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1:149" s="4" customFormat="1" ht="10.5" customHeight="1">
      <c r="A40" s="88" t="s">
        <v>55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4" t="s">
        <v>56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12"/>
      <c r="CT40" s="85">
        <v>0</v>
      </c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>
        <v>0</v>
      </c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>
        <v>0</v>
      </c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>
        <f>EG42</f>
        <v>0</v>
      </c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</row>
    <row r="41" spans="1:149" ht="12" customHeight="1">
      <c r="A41" s="90" t="s">
        <v>38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14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1:149" ht="12" customHeight="1">
      <c r="A42" s="104" t="s">
        <v>238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78" t="s">
        <v>57</v>
      </c>
      <c r="BY42" s="78"/>
      <c r="BZ42" s="78"/>
      <c r="CA42" s="78"/>
      <c r="CB42" s="78"/>
      <c r="CC42" s="78"/>
      <c r="CD42" s="78"/>
      <c r="CE42" s="78"/>
      <c r="CF42" s="78" t="s">
        <v>31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8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>
        <f>EG43</f>
        <v>0</v>
      </c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1:153" s="39" customFormat="1" ht="11.25" customHeight="1">
      <c r="A43" s="100" t="s">
        <v>58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2" t="s">
        <v>59</v>
      </c>
      <c r="BY43" s="102"/>
      <c r="BZ43" s="102"/>
      <c r="CA43" s="102"/>
      <c r="CB43" s="102"/>
      <c r="CC43" s="102"/>
      <c r="CD43" s="102"/>
      <c r="CE43" s="102"/>
      <c r="CF43" s="102" t="s">
        <v>118</v>
      </c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38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>
        <v>0</v>
      </c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W43" s="39" t="s">
        <v>317</v>
      </c>
    </row>
    <row r="44" spans="1:165" s="4" customFormat="1" ht="10.5" customHeight="1">
      <c r="A44" s="83" t="s">
        <v>60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 t="s">
        <v>61</v>
      </c>
      <c r="BY44" s="84"/>
      <c r="BZ44" s="84"/>
      <c r="CA44" s="84"/>
      <c r="CB44" s="84"/>
      <c r="CC44" s="84"/>
      <c r="CD44" s="84"/>
      <c r="CE44" s="84"/>
      <c r="CF44" s="84" t="s">
        <v>31</v>
      </c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12"/>
      <c r="CT44" s="85">
        <f>CT45+CT59+CT65+CT75+CT101</f>
        <v>45578935.94</v>
      </c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>
        <f>DG45+DG59+DG65+DG75</f>
        <v>16882527.51</v>
      </c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>
        <f>DT45+DT59+DT65+DT75</f>
        <v>3715000</v>
      </c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>
        <f>EG45+EG59+EG65+EG75+EG101</f>
        <v>24981408.43</v>
      </c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6" t="s">
        <v>62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84" t="s">
        <v>63</v>
      </c>
      <c r="BY45" s="84"/>
      <c r="BZ45" s="84"/>
      <c r="CA45" s="84"/>
      <c r="CB45" s="84"/>
      <c r="CC45" s="84"/>
      <c r="CD45" s="84"/>
      <c r="CE45" s="84"/>
      <c r="CF45" s="84" t="s">
        <v>31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12"/>
      <c r="CT45" s="85">
        <f aca="true" t="shared" si="1" ref="CT45:CT51">DG45+DT45+EG45</f>
        <v>33670646.44</v>
      </c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>
        <f>DG46+DG49+DG52+DG53</f>
        <v>13721355.370000001</v>
      </c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>
        <f>DT46+DT49+DT52+DT53</f>
        <v>215000</v>
      </c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>
        <f>EG46+EG49+EG52+EG53</f>
        <v>19734291.07</v>
      </c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8" t="s">
        <v>303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10"/>
      <c r="BX46" s="78" t="s">
        <v>64</v>
      </c>
      <c r="BY46" s="78"/>
      <c r="BZ46" s="78"/>
      <c r="CA46" s="78"/>
      <c r="CB46" s="78"/>
      <c r="CC46" s="78"/>
      <c r="CD46" s="78"/>
      <c r="CE46" s="78"/>
      <c r="CF46" s="78" t="s">
        <v>65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8" t="s">
        <v>31</v>
      </c>
      <c r="CT46" s="76">
        <f t="shared" si="1"/>
        <v>25695580.98</v>
      </c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>
        <f>DG47+DG48</f>
        <v>10538675.4</v>
      </c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>
        <f>DT47+DT48</f>
        <v>0</v>
      </c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>
        <f>EG47+EG48</f>
        <v>15156905.58</v>
      </c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FI46" s="19"/>
    </row>
    <row r="47" spans="1:154" ht="10.5" customHeight="1">
      <c r="A47" s="77" t="s">
        <v>289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78" t="s">
        <v>67</v>
      </c>
      <c r="BY47" s="78"/>
      <c r="BZ47" s="78"/>
      <c r="CA47" s="78"/>
      <c r="CB47" s="78"/>
      <c r="CC47" s="78"/>
      <c r="CD47" s="78"/>
      <c r="CE47" s="78"/>
      <c r="CF47" s="78" t="s">
        <v>65</v>
      </c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8" t="s">
        <v>285</v>
      </c>
      <c r="CT47" s="76">
        <f t="shared" si="1"/>
        <v>25695580.98</v>
      </c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>
        <v>10538675.4</v>
      </c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>
        <v>0</v>
      </c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>
        <v>15156905.58</v>
      </c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W47" s="18"/>
      <c r="EX47" s="18">
        <f>DG10-DG44</f>
        <v>0</v>
      </c>
    </row>
    <row r="48" spans="1:149" ht="10.5" customHeight="1">
      <c r="A48" s="77" t="s">
        <v>290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78" t="s">
        <v>67</v>
      </c>
      <c r="BY48" s="78"/>
      <c r="BZ48" s="78"/>
      <c r="CA48" s="78"/>
      <c r="CB48" s="78"/>
      <c r="CC48" s="78"/>
      <c r="CD48" s="78"/>
      <c r="CE48" s="78"/>
      <c r="CF48" s="78" t="s">
        <v>65</v>
      </c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8" t="s">
        <v>287</v>
      </c>
      <c r="CT48" s="76">
        <f t="shared" si="1"/>
        <v>0</v>
      </c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>
        <v>0</v>
      </c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>
        <v>0</v>
      </c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>
        <v>0</v>
      </c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</row>
    <row r="49" spans="1:149" s="6" customFormat="1" ht="10.5" customHeight="1">
      <c r="A49" s="77" t="s">
        <v>66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78" t="s">
        <v>67</v>
      </c>
      <c r="BY49" s="78"/>
      <c r="BZ49" s="78"/>
      <c r="CA49" s="78"/>
      <c r="CB49" s="78"/>
      <c r="CC49" s="78"/>
      <c r="CD49" s="78"/>
      <c r="CE49" s="78"/>
      <c r="CF49" s="78" t="s">
        <v>68</v>
      </c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8" t="s">
        <v>31</v>
      </c>
      <c r="CT49" s="76">
        <f t="shared" si="1"/>
        <v>215000</v>
      </c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>
        <v>0</v>
      </c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>
        <v>215000</v>
      </c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>
        <f>EG50+EG51</f>
        <v>0</v>
      </c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</row>
    <row r="50" spans="1:154" ht="10.5" customHeight="1">
      <c r="A50" s="77" t="s">
        <v>264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78" t="s">
        <v>31</v>
      </c>
      <c r="BY50" s="78"/>
      <c r="BZ50" s="78"/>
      <c r="CA50" s="78"/>
      <c r="CB50" s="78"/>
      <c r="CC50" s="78"/>
      <c r="CD50" s="78"/>
      <c r="CE50" s="78"/>
      <c r="CF50" s="78" t="s">
        <v>68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8" t="s">
        <v>286</v>
      </c>
      <c r="CT50" s="76">
        <f t="shared" si="1"/>
        <v>215000</v>
      </c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>
        <v>0</v>
      </c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>
        <v>215000</v>
      </c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>
        <v>0</v>
      </c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X50" s="18">
        <f>DG44-DG10</f>
        <v>0</v>
      </c>
    </row>
    <row r="51" spans="1:153" ht="10.5" customHeight="1">
      <c r="A51" s="77" t="s">
        <v>291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78" t="s">
        <v>31</v>
      </c>
      <c r="BY51" s="78"/>
      <c r="BZ51" s="78"/>
      <c r="CA51" s="78"/>
      <c r="CB51" s="78"/>
      <c r="CC51" s="78"/>
      <c r="CD51" s="78"/>
      <c r="CE51" s="78"/>
      <c r="CF51" s="78" t="s">
        <v>68</v>
      </c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8" t="s">
        <v>275</v>
      </c>
      <c r="CT51" s="76">
        <f t="shared" si="1"/>
        <v>0</v>
      </c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>
        <v>0</v>
      </c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>
        <v>0</v>
      </c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>
        <v>0</v>
      </c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W51" s="18"/>
    </row>
    <row r="52" spans="1:153" s="6" customFormat="1" ht="13.5" customHeight="1">
      <c r="A52" s="77" t="s">
        <v>69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78" t="s">
        <v>70</v>
      </c>
      <c r="BY52" s="78"/>
      <c r="BZ52" s="78"/>
      <c r="CA52" s="78"/>
      <c r="CB52" s="78"/>
      <c r="CC52" s="78"/>
      <c r="CD52" s="78"/>
      <c r="CE52" s="78"/>
      <c r="CF52" s="78" t="s">
        <v>71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8" t="s">
        <v>275</v>
      </c>
      <c r="CT52" s="76">
        <f>DG52+DT52+EG52</f>
        <v>0</v>
      </c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>
        <v>0</v>
      </c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>
        <v>0</v>
      </c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>
        <v>0</v>
      </c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W52" s="19"/>
    </row>
    <row r="53" spans="1:149" s="6" customFormat="1" ht="22.5" customHeight="1">
      <c r="A53" s="77" t="s">
        <v>72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78" t="s">
        <v>73</v>
      </c>
      <c r="BY53" s="78"/>
      <c r="BZ53" s="78"/>
      <c r="CA53" s="78"/>
      <c r="CB53" s="78"/>
      <c r="CC53" s="78"/>
      <c r="CD53" s="78"/>
      <c r="CE53" s="78"/>
      <c r="CF53" s="78" t="s">
        <v>74</v>
      </c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8" t="s">
        <v>31</v>
      </c>
      <c r="CT53" s="76">
        <f>DG53+DT53+EG53</f>
        <v>7760065.460000001</v>
      </c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>
        <f>DG54</f>
        <v>3182679.97</v>
      </c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>
        <f>DT54</f>
        <v>0</v>
      </c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>
        <f>EG54</f>
        <v>4577385.49</v>
      </c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</row>
    <row r="54" spans="1:153" ht="22.5" customHeight="1">
      <c r="A54" s="111" t="s">
        <v>75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78" t="s">
        <v>76</v>
      </c>
      <c r="BY54" s="78"/>
      <c r="BZ54" s="78"/>
      <c r="CA54" s="78"/>
      <c r="CB54" s="78"/>
      <c r="CC54" s="78"/>
      <c r="CD54" s="78"/>
      <c r="CE54" s="78"/>
      <c r="CF54" s="78" t="s">
        <v>74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8" t="s">
        <v>288</v>
      </c>
      <c r="CT54" s="76">
        <f>DG54+DT54+EG54</f>
        <v>7760065.460000001</v>
      </c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>
        <v>3182679.97</v>
      </c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>
        <v>0</v>
      </c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>
        <v>4577385.49</v>
      </c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W54" s="18"/>
    </row>
    <row r="55" spans="1:149" ht="12.75" customHeight="1">
      <c r="A55" s="111" t="s">
        <v>77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78" t="s">
        <v>78</v>
      </c>
      <c r="BY55" s="78"/>
      <c r="BZ55" s="78"/>
      <c r="CA55" s="78"/>
      <c r="CB55" s="78"/>
      <c r="CC55" s="78"/>
      <c r="CD55" s="78"/>
      <c r="CE55" s="78"/>
      <c r="CF55" s="78" t="s">
        <v>74</v>
      </c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8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</row>
    <row r="56" spans="1:149" ht="21" customHeight="1">
      <c r="A56" s="77" t="s">
        <v>80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78" t="s">
        <v>81</v>
      </c>
      <c r="BY56" s="78"/>
      <c r="BZ56" s="78"/>
      <c r="CA56" s="78"/>
      <c r="CB56" s="78"/>
      <c r="CC56" s="78"/>
      <c r="CD56" s="78"/>
      <c r="CE56" s="78"/>
      <c r="CF56" s="78" t="s">
        <v>82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8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</row>
    <row r="57" spans="1:149" ht="21.75" customHeight="1">
      <c r="A57" s="111" t="s">
        <v>83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78" t="s">
        <v>84</v>
      </c>
      <c r="BY57" s="78"/>
      <c r="BZ57" s="78"/>
      <c r="CA57" s="78"/>
      <c r="CB57" s="78"/>
      <c r="CC57" s="78"/>
      <c r="CD57" s="78"/>
      <c r="CE57" s="78"/>
      <c r="CF57" s="78" t="s">
        <v>82</v>
      </c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8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</row>
    <row r="58" spans="1:149" ht="10.5" customHeight="1">
      <c r="A58" s="111" t="s">
        <v>85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78" t="s">
        <v>86</v>
      </c>
      <c r="BY58" s="78"/>
      <c r="BZ58" s="78"/>
      <c r="CA58" s="78"/>
      <c r="CB58" s="78"/>
      <c r="CC58" s="78"/>
      <c r="CD58" s="78"/>
      <c r="CE58" s="78"/>
      <c r="CF58" s="78" t="s">
        <v>82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8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</row>
    <row r="59" spans="1:150" s="7" customFormat="1" ht="10.5" customHeight="1">
      <c r="A59" s="88" t="s">
        <v>87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4" t="s">
        <v>88</v>
      </c>
      <c r="BY59" s="84"/>
      <c r="BZ59" s="84"/>
      <c r="CA59" s="84"/>
      <c r="CB59" s="84"/>
      <c r="CC59" s="84"/>
      <c r="CD59" s="84"/>
      <c r="CE59" s="84"/>
      <c r="CF59" s="84" t="s">
        <v>89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12"/>
      <c r="CT59" s="85">
        <f>DG59+DT59+EG59</f>
        <v>115500</v>
      </c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>
        <f>DG60</f>
        <v>115500</v>
      </c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>
        <v>0</v>
      </c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>
        <f>EG60</f>
        <v>0</v>
      </c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4"/>
    </row>
    <row r="60" spans="1:150" s="5" customFormat="1" ht="21.75" customHeight="1">
      <c r="A60" s="77" t="s">
        <v>90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78" t="s">
        <v>91</v>
      </c>
      <c r="BY60" s="78"/>
      <c r="BZ60" s="78"/>
      <c r="CA60" s="78"/>
      <c r="CB60" s="78"/>
      <c r="CC60" s="78"/>
      <c r="CD60" s="78"/>
      <c r="CE60" s="78"/>
      <c r="CF60" s="78" t="s">
        <v>92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8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>
        <f>DG61</f>
        <v>115500</v>
      </c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>
        <f>EG61</f>
        <v>0</v>
      </c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1"/>
    </row>
    <row r="61" spans="1:150" s="5" customFormat="1" ht="27.75" customHeight="1">
      <c r="A61" s="111" t="s">
        <v>93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78" t="s">
        <v>94</v>
      </c>
      <c r="BY61" s="78"/>
      <c r="BZ61" s="78"/>
      <c r="CA61" s="78"/>
      <c r="CB61" s="78"/>
      <c r="CC61" s="78"/>
      <c r="CD61" s="78"/>
      <c r="CE61" s="78"/>
      <c r="CF61" s="78" t="s">
        <v>95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8" t="s">
        <v>287</v>
      </c>
      <c r="CT61" s="76">
        <f>DG61+DT61+EG61</f>
        <v>115500</v>
      </c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>
        <v>115500</v>
      </c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>
        <v>0</v>
      </c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>
        <v>0</v>
      </c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1"/>
    </row>
    <row r="62" spans="1:149" ht="10.5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8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</row>
    <row r="63" spans="1:149" ht="21.75" customHeight="1">
      <c r="A63" s="77" t="s">
        <v>96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78" t="s">
        <v>97</v>
      </c>
      <c r="BY63" s="78"/>
      <c r="BZ63" s="78"/>
      <c r="CA63" s="78"/>
      <c r="CB63" s="78"/>
      <c r="CC63" s="78"/>
      <c r="CD63" s="78"/>
      <c r="CE63" s="78"/>
      <c r="CF63" s="78" t="s">
        <v>98</v>
      </c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8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</row>
    <row r="64" spans="1:150" s="5" customFormat="1" ht="10.5" customHeight="1">
      <c r="A64" s="77" t="s">
        <v>99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78" t="s">
        <v>100</v>
      </c>
      <c r="BY64" s="78"/>
      <c r="BZ64" s="78"/>
      <c r="CA64" s="78"/>
      <c r="CB64" s="78"/>
      <c r="CC64" s="78"/>
      <c r="CD64" s="78"/>
      <c r="CE64" s="78"/>
      <c r="CF64" s="78" t="s">
        <v>101</v>
      </c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8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1"/>
    </row>
    <row r="65" spans="1:149" s="4" customFormat="1" ht="10.5" customHeight="1">
      <c r="A65" s="88" t="s">
        <v>102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4" t="s">
        <v>103</v>
      </c>
      <c r="BY65" s="84"/>
      <c r="BZ65" s="84"/>
      <c r="CA65" s="84"/>
      <c r="CB65" s="84"/>
      <c r="CC65" s="84"/>
      <c r="CD65" s="84"/>
      <c r="CE65" s="84"/>
      <c r="CF65" s="84" t="s">
        <v>104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12"/>
      <c r="CT65" s="85">
        <f>DG65+DT65+EG65</f>
        <v>504665</v>
      </c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>
        <f>DG66</f>
        <v>504665</v>
      </c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>
        <v>0</v>
      </c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>
        <f>EG66+EG67+EG68</f>
        <v>0</v>
      </c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</row>
    <row r="66" spans="1:149" ht="21.75" customHeight="1">
      <c r="A66" s="77" t="s">
        <v>105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78" t="s">
        <v>106</v>
      </c>
      <c r="BY66" s="78"/>
      <c r="BZ66" s="78"/>
      <c r="CA66" s="78"/>
      <c r="CB66" s="78"/>
      <c r="CC66" s="78"/>
      <c r="CD66" s="78"/>
      <c r="CE66" s="78"/>
      <c r="CF66" s="78" t="s">
        <v>107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8" t="s">
        <v>277</v>
      </c>
      <c r="CT66" s="76">
        <f>DG66</f>
        <v>504665</v>
      </c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>
        <v>504665</v>
      </c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>
        <v>0</v>
      </c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>
        <v>0</v>
      </c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</row>
    <row r="67" spans="1:149" ht="21.75" customHeight="1">
      <c r="A67" s="77" t="s">
        <v>108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78" t="s">
        <v>109</v>
      </c>
      <c r="BY67" s="78"/>
      <c r="BZ67" s="78"/>
      <c r="CA67" s="78"/>
      <c r="CB67" s="78"/>
      <c r="CC67" s="78"/>
      <c r="CD67" s="78"/>
      <c r="CE67" s="78"/>
      <c r="CF67" s="78" t="s">
        <v>110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8" t="s">
        <v>277</v>
      </c>
      <c r="CT67" s="76">
        <f>DG67+DT67+EG67</f>
        <v>0</v>
      </c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>
        <v>0</v>
      </c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>
        <v>0</v>
      </c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>
        <v>0</v>
      </c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</row>
    <row r="68" spans="1:149" ht="10.5" customHeight="1">
      <c r="A68" s="77" t="s">
        <v>111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78" t="s">
        <v>112</v>
      </c>
      <c r="BY68" s="78"/>
      <c r="BZ68" s="78"/>
      <c r="CA68" s="78"/>
      <c r="CB68" s="78"/>
      <c r="CC68" s="78"/>
      <c r="CD68" s="78"/>
      <c r="CE68" s="78"/>
      <c r="CF68" s="78" t="s">
        <v>113</v>
      </c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8" t="s">
        <v>277</v>
      </c>
      <c r="CT68" s="76">
        <f>EG68</f>
        <v>0</v>
      </c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>
        <v>0</v>
      </c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>
        <v>0</v>
      </c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>
        <v>0</v>
      </c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</row>
    <row r="69" spans="1:149" s="4" customFormat="1" ht="10.5" customHeight="1">
      <c r="A69" s="88" t="s">
        <v>114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4" t="s">
        <v>115</v>
      </c>
      <c r="BY69" s="84"/>
      <c r="BZ69" s="84"/>
      <c r="CA69" s="84"/>
      <c r="CB69" s="84"/>
      <c r="CC69" s="84"/>
      <c r="CD69" s="84"/>
      <c r="CE69" s="84"/>
      <c r="CF69" s="84" t="s">
        <v>31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12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21.75" customHeight="1">
      <c r="A70" s="77" t="s">
        <v>116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78" t="s">
        <v>117</v>
      </c>
      <c r="BY70" s="78"/>
      <c r="BZ70" s="78"/>
      <c r="CA70" s="78"/>
      <c r="CB70" s="78"/>
      <c r="CC70" s="78"/>
      <c r="CD70" s="78"/>
      <c r="CE70" s="78"/>
      <c r="CF70" s="78" t="s">
        <v>118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8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</row>
    <row r="71" spans="1:149" ht="10.5" customHeight="1">
      <c r="A71" s="77" t="s">
        <v>119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78" t="s">
        <v>120</v>
      </c>
      <c r="BY71" s="78"/>
      <c r="BZ71" s="78"/>
      <c r="CA71" s="78"/>
      <c r="CB71" s="78"/>
      <c r="CC71" s="78"/>
      <c r="CD71" s="78"/>
      <c r="CE71" s="78"/>
      <c r="CF71" s="78" t="s">
        <v>121</v>
      </c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8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</row>
    <row r="72" spans="1:149" ht="21.75" customHeight="1">
      <c r="A72" s="77" t="s">
        <v>122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78" t="s">
        <v>123</v>
      </c>
      <c r="BY72" s="78"/>
      <c r="BZ72" s="78"/>
      <c r="CA72" s="78"/>
      <c r="CB72" s="78"/>
      <c r="CC72" s="78"/>
      <c r="CD72" s="78"/>
      <c r="CE72" s="78"/>
      <c r="CF72" s="78" t="s">
        <v>124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8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</row>
    <row r="73" spans="1:149" s="4" customFormat="1" ht="10.5" customHeight="1">
      <c r="A73" s="88" t="s">
        <v>125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4" t="s">
        <v>126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12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1.75" customHeight="1">
      <c r="A74" s="77" t="s">
        <v>127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78" t="s">
        <v>128</v>
      </c>
      <c r="BY74" s="78"/>
      <c r="BZ74" s="78"/>
      <c r="CA74" s="78"/>
      <c r="CB74" s="78"/>
      <c r="CC74" s="78"/>
      <c r="CD74" s="78"/>
      <c r="CE74" s="78"/>
      <c r="CF74" s="78" t="s">
        <v>129</v>
      </c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8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</row>
    <row r="75" spans="1:153" s="49" customFormat="1" ht="12.75" customHeight="1">
      <c r="A75" s="130" t="s">
        <v>239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2" t="s">
        <v>130</v>
      </c>
      <c r="BY75" s="132"/>
      <c r="BZ75" s="132"/>
      <c r="CA75" s="132"/>
      <c r="CB75" s="132"/>
      <c r="CC75" s="132"/>
      <c r="CD75" s="132"/>
      <c r="CE75" s="132"/>
      <c r="CF75" s="132" t="s">
        <v>31</v>
      </c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57"/>
      <c r="CT75" s="129">
        <f>DG75+DT75+EG75</f>
        <v>11288124.5</v>
      </c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>
        <f>DG79</f>
        <v>2541007.14</v>
      </c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>
        <f>DT79</f>
        <v>3500000</v>
      </c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>
        <f>EG79</f>
        <v>5247117.36</v>
      </c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W75" s="50">
        <f>EG75</f>
        <v>5247117.36</v>
      </c>
    </row>
    <row r="76" spans="1:149" ht="21.75" customHeight="1">
      <c r="A76" s="77" t="s">
        <v>131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78" t="s">
        <v>132</v>
      </c>
      <c r="BY76" s="78"/>
      <c r="BZ76" s="78"/>
      <c r="CA76" s="78"/>
      <c r="CB76" s="78"/>
      <c r="CC76" s="78"/>
      <c r="CD76" s="78"/>
      <c r="CE76" s="78"/>
      <c r="CF76" s="78" t="s">
        <v>133</v>
      </c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8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</row>
    <row r="77" spans="1:149" ht="10.5" customHeight="1">
      <c r="A77" s="77" t="s">
        <v>134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78" t="s">
        <v>135</v>
      </c>
      <c r="BY77" s="78"/>
      <c r="BZ77" s="78"/>
      <c r="CA77" s="78"/>
      <c r="CB77" s="78"/>
      <c r="CC77" s="78"/>
      <c r="CD77" s="78"/>
      <c r="CE77" s="78"/>
      <c r="CF77" s="78" t="s">
        <v>136</v>
      </c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8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</row>
    <row r="78" spans="1:149" ht="13.5" customHeight="1">
      <c r="A78" s="77" t="s">
        <v>137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78" t="s">
        <v>138</v>
      </c>
      <c r="BY78" s="78"/>
      <c r="BZ78" s="78"/>
      <c r="CA78" s="78"/>
      <c r="CB78" s="78"/>
      <c r="CC78" s="78"/>
      <c r="CD78" s="78"/>
      <c r="CE78" s="78"/>
      <c r="CF78" s="78" t="s">
        <v>139</v>
      </c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8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</row>
    <row r="79" spans="1:153" ht="11.25" customHeight="1">
      <c r="A79" s="77" t="s">
        <v>140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78" t="s">
        <v>141</v>
      </c>
      <c r="BY79" s="78"/>
      <c r="BZ79" s="78"/>
      <c r="CA79" s="78"/>
      <c r="CB79" s="78"/>
      <c r="CC79" s="78"/>
      <c r="CD79" s="78"/>
      <c r="CE79" s="78"/>
      <c r="CF79" s="78" t="s">
        <v>142</v>
      </c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8"/>
      <c r="CT79" s="76">
        <f>DG79+DT79+EG79</f>
        <v>11288124.5</v>
      </c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>
        <f>DG81+DG82+DG83+DG85+DG86+DG87+DG90+DG91+DG92+DG84</f>
        <v>2541007.14</v>
      </c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>
        <f>DT81+DT82+DT83+DT85+DT86+DT87+DT90+DT91+DT92</f>
        <v>3500000</v>
      </c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>
        <f>EG81+EG82+EG83+EG85+EG86+EG87+EG90+EG91+EG92+EG84+EG88+EG89+EG93</f>
        <v>5247117.36</v>
      </c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W79" s="1" t="s">
        <v>306</v>
      </c>
    </row>
    <row r="80" spans="1:153" ht="11.25" customHeight="1">
      <c r="A80" s="117" t="s">
        <v>143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9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8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W80" s="18">
        <f>CT75-Закупки!DF7</f>
        <v>-6580849.530000001</v>
      </c>
    </row>
    <row r="81" spans="1:149" ht="11.25" customHeight="1">
      <c r="A81" s="77" t="s">
        <v>265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8" t="s">
        <v>31</v>
      </c>
      <c r="BY81" s="78"/>
      <c r="BZ81" s="78"/>
      <c r="CA81" s="78"/>
      <c r="CB81" s="78"/>
      <c r="CC81" s="78"/>
      <c r="CD81" s="78"/>
      <c r="CE81" s="78"/>
      <c r="CF81" s="78" t="s">
        <v>142</v>
      </c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8" t="s">
        <v>270</v>
      </c>
      <c r="CT81" s="76">
        <f aca="true" t="shared" si="2" ref="CT81:CT93">DG81+DT81+EG81</f>
        <v>111235.76</v>
      </c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>
        <v>58299.2</v>
      </c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>
        <v>0</v>
      </c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>
        <v>52936.56</v>
      </c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</row>
    <row r="82" spans="1:149" ht="11.25" customHeight="1">
      <c r="A82" s="77" t="s">
        <v>266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8" t="s">
        <v>31</v>
      </c>
      <c r="BY82" s="78"/>
      <c r="BZ82" s="78"/>
      <c r="CA82" s="78"/>
      <c r="CB82" s="78"/>
      <c r="CC82" s="78"/>
      <c r="CD82" s="78"/>
      <c r="CE82" s="78"/>
      <c r="CF82" s="78" t="s">
        <v>142</v>
      </c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8" t="s">
        <v>271</v>
      </c>
      <c r="CT82" s="76">
        <f t="shared" si="2"/>
        <v>6224.81</v>
      </c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>
        <v>0</v>
      </c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>
        <v>0</v>
      </c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>
        <v>6224.81</v>
      </c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</row>
    <row r="83" spans="1:149" ht="11.25" customHeight="1">
      <c r="A83" s="77" t="s">
        <v>267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8" t="s">
        <v>31</v>
      </c>
      <c r="BY83" s="78"/>
      <c r="BZ83" s="78"/>
      <c r="CA83" s="78"/>
      <c r="CB83" s="78"/>
      <c r="CC83" s="78"/>
      <c r="CD83" s="78"/>
      <c r="CE83" s="78"/>
      <c r="CF83" s="78" t="s">
        <v>142</v>
      </c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8" t="s">
        <v>272</v>
      </c>
      <c r="CT83" s="76">
        <f t="shared" si="2"/>
        <v>5197186.67</v>
      </c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>
        <v>1491224.78</v>
      </c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>
        <v>0</v>
      </c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>
        <v>3705961.89</v>
      </c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</row>
    <row r="84" spans="1:149" ht="11.25" customHeight="1">
      <c r="A84" s="77" t="s">
        <v>296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8" t="s">
        <v>31</v>
      </c>
      <c r="BY84" s="78"/>
      <c r="BZ84" s="78"/>
      <c r="CA84" s="78"/>
      <c r="CB84" s="78"/>
      <c r="CC84" s="78"/>
      <c r="CD84" s="78"/>
      <c r="CE84" s="78"/>
      <c r="CF84" s="78" t="s">
        <v>142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8" t="s">
        <v>292</v>
      </c>
      <c r="CT84" s="76">
        <f>DG84+DT84+EG84</f>
        <v>0</v>
      </c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>
        <v>0</v>
      </c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>
        <v>0</v>
      </c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>
        <v>0</v>
      </c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</row>
    <row r="85" spans="1:153" ht="11.25" customHeight="1">
      <c r="A85" s="77" t="s">
        <v>268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8" t="s">
        <v>31</v>
      </c>
      <c r="BY85" s="78"/>
      <c r="BZ85" s="78"/>
      <c r="CA85" s="78"/>
      <c r="CB85" s="78"/>
      <c r="CC85" s="78"/>
      <c r="CD85" s="78"/>
      <c r="CE85" s="78"/>
      <c r="CF85" s="78" t="s">
        <v>142</v>
      </c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8" t="s">
        <v>273</v>
      </c>
      <c r="CT85" s="76">
        <f t="shared" si="2"/>
        <v>3835599.7399999998</v>
      </c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>
        <v>638932.96</v>
      </c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>
        <v>3000000</v>
      </c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>
        <v>196666.78</v>
      </c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W85" s="18">
        <f>DT85+DT86</f>
        <v>3000000</v>
      </c>
    </row>
    <row r="86" spans="1:149" ht="11.25" customHeight="1">
      <c r="A86" s="77" t="s">
        <v>276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8" t="s">
        <v>31</v>
      </c>
      <c r="BY86" s="78"/>
      <c r="BZ86" s="78"/>
      <c r="CA86" s="78"/>
      <c r="CB86" s="78"/>
      <c r="CC86" s="78"/>
      <c r="CD86" s="78"/>
      <c r="CE86" s="78"/>
      <c r="CF86" s="78" t="s">
        <v>142</v>
      </c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8" t="s">
        <v>275</v>
      </c>
      <c r="CT86" s="76">
        <f t="shared" si="2"/>
        <v>934280.38</v>
      </c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>
        <v>75779</v>
      </c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>
        <v>0</v>
      </c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>
        <v>858501.38</v>
      </c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</row>
    <row r="87" spans="1:149" ht="11.25" customHeight="1">
      <c r="A87" s="77" t="s">
        <v>269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8" t="s">
        <v>31</v>
      </c>
      <c r="BY87" s="78"/>
      <c r="BZ87" s="78"/>
      <c r="CA87" s="78"/>
      <c r="CB87" s="78"/>
      <c r="CC87" s="78"/>
      <c r="CD87" s="78"/>
      <c r="CE87" s="78"/>
      <c r="CF87" s="78" t="s">
        <v>142</v>
      </c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8" t="s">
        <v>274</v>
      </c>
      <c r="CT87" s="76">
        <f t="shared" si="2"/>
        <v>275000</v>
      </c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>
        <v>0</v>
      </c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>
        <v>275000</v>
      </c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>
        <v>0</v>
      </c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</row>
    <row r="88" spans="1:149" s="40" customFormat="1" ht="11.25" customHeight="1">
      <c r="A88" s="95" t="s">
        <v>322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9" t="s">
        <v>31</v>
      </c>
      <c r="BY88" s="99"/>
      <c r="BZ88" s="99"/>
      <c r="CA88" s="99"/>
      <c r="CB88" s="99"/>
      <c r="CC88" s="99"/>
      <c r="CD88" s="99"/>
      <c r="CE88" s="99"/>
      <c r="CF88" s="99" t="s">
        <v>142</v>
      </c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42" t="s">
        <v>92</v>
      </c>
      <c r="CT88" s="94">
        <f t="shared" si="2"/>
        <v>0</v>
      </c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>
        <v>0</v>
      </c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>
        <v>0</v>
      </c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>
        <v>0</v>
      </c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</row>
    <row r="89" spans="1:149" s="40" customFormat="1" ht="11.25" customHeight="1">
      <c r="A89" s="95" t="s">
        <v>323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9" t="s">
        <v>31</v>
      </c>
      <c r="BY89" s="99"/>
      <c r="BZ89" s="99"/>
      <c r="CA89" s="99"/>
      <c r="CB89" s="99"/>
      <c r="CC89" s="99"/>
      <c r="CD89" s="99"/>
      <c r="CE89" s="99"/>
      <c r="CF89" s="99" t="s">
        <v>142</v>
      </c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42" t="s">
        <v>320</v>
      </c>
      <c r="CT89" s="94">
        <f t="shared" si="2"/>
        <v>0</v>
      </c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>
        <v>0</v>
      </c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>
        <v>0</v>
      </c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>
        <v>0</v>
      </c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</row>
    <row r="90" spans="1:149" s="40" customFormat="1" ht="11.25" customHeight="1">
      <c r="A90" s="95" t="s">
        <v>293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9" t="s">
        <v>31</v>
      </c>
      <c r="BY90" s="99"/>
      <c r="BZ90" s="99"/>
      <c r="CA90" s="99"/>
      <c r="CB90" s="99"/>
      <c r="CC90" s="99"/>
      <c r="CD90" s="99"/>
      <c r="CE90" s="99"/>
      <c r="CF90" s="99" t="s">
        <v>142</v>
      </c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42" t="s">
        <v>279</v>
      </c>
      <c r="CT90" s="94">
        <f t="shared" si="2"/>
        <v>0</v>
      </c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>
        <v>0</v>
      </c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>
        <v>0</v>
      </c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>
        <v>0</v>
      </c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</row>
    <row r="91" spans="1:149" s="40" customFormat="1" ht="11.25" customHeight="1">
      <c r="A91" s="95" t="s">
        <v>294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9" t="s">
        <v>31</v>
      </c>
      <c r="BY91" s="99"/>
      <c r="BZ91" s="99"/>
      <c r="CA91" s="99"/>
      <c r="CB91" s="99"/>
      <c r="CC91" s="99"/>
      <c r="CD91" s="99"/>
      <c r="CE91" s="99"/>
      <c r="CF91" s="99" t="s">
        <v>142</v>
      </c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42" t="s">
        <v>280</v>
      </c>
      <c r="CT91" s="94">
        <f t="shared" si="2"/>
        <v>214356</v>
      </c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>
        <v>0</v>
      </c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>
        <v>214356</v>
      </c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>
        <v>0</v>
      </c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</row>
    <row r="92" spans="1:149" s="40" customFormat="1" ht="11.25" customHeight="1">
      <c r="A92" s="95" t="s">
        <v>295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9" t="s">
        <v>31</v>
      </c>
      <c r="BY92" s="99"/>
      <c r="BZ92" s="99"/>
      <c r="CA92" s="99"/>
      <c r="CB92" s="99"/>
      <c r="CC92" s="99"/>
      <c r="CD92" s="99"/>
      <c r="CE92" s="99"/>
      <c r="CF92" s="99" t="s">
        <v>142</v>
      </c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42" t="s">
        <v>281</v>
      </c>
      <c r="CT92" s="94">
        <f t="shared" si="2"/>
        <v>714241.14</v>
      </c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>
        <v>276771.2</v>
      </c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>
        <v>10644</v>
      </c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>
        <v>426825.94</v>
      </c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</row>
    <row r="93" spans="1:149" s="40" customFormat="1" ht="11.25" customHeight="1">
      <c r="A93" s="95" t="s">
        <v>324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9" t="s">
        <v>31</v>
      </c>
      <c r="BY93" s="99"/>
      <c r="BZ93" s="99"/>
      <c r="CA93" s="99"/>
      <c r="CB93" s="99"/>
      <c r="CC93" s="99"/>
      <c r="CD93" s="99"/>
      <c r="CE93" s="99"/>
      <c r="CF93" s="99" t="s">
        <v>142</v>
      </c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42" t="s">
        <v>321</v>
      </c>
      <c r="CT93" s="94">
        <f t="shared" si="2"/>
        <v>0</v>
      </c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>
        <v>0</v>
      </c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>
        <v>0</v>
      </c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>
        <v>0</v>
      </c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</row>
    <row r="94" spans="1:149" ht="11.25" customHeight="1">
      <c r="A94" s="77" t="s">
        <v>144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78" t="s">
        <v>145</v>
      </c>
      <c r="BY94" s="78"/>
      <c r="BZ94" s="78"/>
      <c r="CA94" s="78"/>
      <c r="CB94" s="78"/>
      <c r="CC94" s="78"/>
      <c r="CD94" s="78"/>
      <c r="CE94" s="78"/>
      <c r="CF94" s="78" t="s">
        <v>146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8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</row>
    <row r="95" spans="1:149" ht="24" customHeight="1">
      <c r="A95" s="111" t="s">
        <v>147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78" t="s">
        <v>148</v>
      </c>
      <c r="BY95" s="78"/>
      <c r="BZ95" s="78"/>
      <c r="CA95" s="78"/>
      <c r="CB95" s="78"/>
      <c r="CC95" s="78"/>
      <c r="CD95" s="78"/>
      <c r="CE95" s="78"/>
      <c r="CF95" s="78" t="s">
        <v>149</v>
      </c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8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</row>
    <row r="96" spans="1:149" ht="22.5" customHeight="1">
      <c r="A96" s="111" t="s">
        <v>150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78" t="s">
        <v>151</v>
      </c>
      <c r="BY96" s="78"/>
      <c r="BZ96" s="78"/>
      <c r="CA96" s="78"/>
      <c r="CB96" s="78"/>
      <c r="CC96" s="78"/>
      <c r="CD96" s="78"/>
      <c r="CE96" s="78"/>
      <c r="CF96" s="78" t="s">
        <v>152</v>
      </c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8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</row>
    <row r="97" spans="1:149" s="4" customFormat="1" ht="12.75" customHeight="1">
      <c r="A97" s="83" t="s">
        <v>240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4" t="s">
        <v>153</v>
      </c>
      <c r="BY97" s="84"/>
      <c r="BZ97" s="84"/>
      <c r="CA97" s="84"/>
      <c r="CB97" s="84"/>
      <c r="CC97" s="84"/>
      <c r="CD97" s="84"/>
      <c r="CE97" s="84"/>
      <c r="CF97" s="84" t="s">
        <v>154</v>
      </c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12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>
        <f>EG100</f>
        <v>0</v>
      </c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</row>
    <row r="98" spans="1:149" ht="22.5" customHeight="1">
      <c r="A98" s="93" t="s">
        <v>241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78" t="s">
        <v>155</v>
      </c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8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</row>
    <row r="99" spans="1:149" ht="12.75" customHeight="1">
      <c r="A99" s="93" t="s">
        <v>242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78" t="s">
        <v>156</v>
      </c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8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</row>
    <row r="100" spans="1:149" ht="12.75" customHeight="1">
      <c r="A100" s="93" t="s">
        <v>243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78" t="s">
        <v>157</v>
      </c>
      <c r="BY100" s="78"/>
      <c r="BZ100" s="78"/>
      <c r="CA100" s="78"/>
      <c r="CB100" s="78"/>
      <c r="CC100" s="78"/>
      <c r="CD100" s="78"/>
      <c r="CE100" s="78"/>
      <c r="CF100" s="78" t="s">
        <v>307</v>
      </c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8" t="s">
        <v>308</v>
      </c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>
        <v>0</v>
      </c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</row>
    <row r="101" spans="1:149" ht="12.75" customHeight="1">
      <c r="A101" s="83" t="s">
        <v>244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 t="s">
        <v>158</v>
      </c>
      <c r="BY101" s="84"/>
      <c r="BZ101" s="84"/>
      <c r="CA101" s="84"/>
      <c r="CB101" s="84"/>
      <c r="CC101" s="84"/>
      <c r="CD101" s="84"/>
      <c r="CE101" s="84"/>
      <c r="CF101" s="84" t="s">
        <v>31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12"/>
      <c r="CT101" s="85">
        <f>EG101</f>
        <v>0</v>
      </c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85">
        <f>EG104</f>
        <v>0</v>
      </c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</row>
    <row r="102" spans="1:149" ht="22.5" customHeight="1">
      <c r="A102" s="93" t="s">
        <v>159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78" t="s">
        <v>160</v>
      </c>
      <c r="BY102" s="78"/>
      <c r="BZ102" s="78"/>
      <c r="CA102" s="78"/>
      <c r="CB102" s="78"/>
      <c r="CC102" s="78"/>
      <c r="CD102" s="78"/>
      <c r="CE102" s="78"/>
      <c r="CF102" s="78" t="s">
        <v>161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8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93" t="s">
        <v>325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120">
        <v>4050</v>
      </c>
      <c r="BY104" s="121"/>
      <c r="BZ104" s="121"/>
      <c r="CA104" s="121"/>
      <c r="CB104" s="121"/>
      <c r="CC104" s="121"/>
      <c r="CD104" s="121"/>
      <c r="CE104" s="122"/>
      <c r="CF104" s="120">
        <v>540</v>
      </c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2"/>
      <c r="CS104" s="43"/>
      <c r="CT104" s="123">
        <f>EG104</f>
        <v>0</v>
      </c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2"/>
      <c r="DF104" s="10"/>
      <c r="DG104" s="120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2"/>
      <c r="DT104" s="120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2"/>
      <c r="EG104" s="123">
        <v>0</v>
      </c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5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6"/>
      <c r="BY105" s="127"/>
      <c r="BZ105" s="127"/>
      <c r="CA105" s="127"/>
      <c r="CB105" s="127"/>
      <c r="CC105" s="127"/>
      <c r="CD105" s="127"/>
      <c r="CE105" s="128"/>
      <c r="CF105" s="126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8"/>
      <c r="CS105" s="13"/>
      <c r="CT105" s="126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8"/>
      <c r="DF105" s="13"/>
      <c r="DG105" s="126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8"/>
      <c r="DT105" s="126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8"/>
      <c r="EG105" s="126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8"/>
    </row>
  </sheetData>
  <sheetProtection/>
  <mergeCells count="685"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CT7:DF7"/>
    <mergeCell ref="A8:BW8"/>
    <mergeCell ref="BX8:CE8"/>
    <mergeCell ref="CF11:CR11"/>
    <mergeCell ref="CT11:DF11"/>
    <mergeCell ref="DG11:DS11"/>
    <mergeCell ref="DT11:EF11"/>
    <mergeCell ref="DT8:EF8"/>
    <mergeCell ref="DT10:EF10"/>
    <mergeCell ref="CF8:CR8"/>
    <mergeCell ref="CT8:DF8"/>
    <mergeCell ref="DG8:DS8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13"/>
  <sheetViews>
    <sheetView view="pageBreakPreview" zoomScale="110" zoomScaleSheetLayoutView="110" zoomScalePageLayoutView="0" workbookViewId="0" topLeftCell="A4">
      <selection activeCell="CT51" sqref="CT51:DF51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spans="1:149" s="4" customFormat="1" ht="18.75" customHeigh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</row>
    <row r="2" ht="12" customHeight="1"/>
    <row r="3" spans="1:149" ht="11.2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79" t="s">
        <v>1</v>
      </c>
      <c r="BY3" s="79"/>
      <c r="BZ3" s="79"/>
      <c r="CA3" s="79"/>
      <c r="CB3" s="79"/>
      <c r="CC3" s="79"/>
      <c r="CD3" s="79"/>
      <c r="CE3" s="79"/>
      <c r="CF3" s="79" t="s">
        <v>231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 t="s">
        <v>282</v>
      </c>
      <c r="CT3" s="82" t="s">
        <v>278</v>
      </c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</row>
    <row r="4" spans="1:149" ht="11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 t="s">
        <v>232</v>
      </c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 t="s">
        <v>233</v>
      </c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234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 t="s">
        <v>235</v>
      </c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</row>
    <row r="5" spans="1:149" ht="54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</row>
    <row r="6" spans="1:149" ht="11.25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 t="s">
        <v>5</v>
      </c>
      <c r="BY6" s="80"/>
      <c r="BZ6" s="80"/>
      <c r="CA6" s="80"/>
      <c r="CB6" s="80"/>
      <c r="CC6" s="80"/>
      <c r="CD6" s="80"/>
      <c r="CE6" s="80"/>
      <c r="CF6" s="80" t="s">
        <v>6</v>
      </c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11"/>
      <c r="CT6" s="80" t="s">
        <v>7</v>
      </c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 t="s">
        <v>8</v>
      </c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 t="s">
        <v>9</v>
      </c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 t="s">
        <v>10</v>
      </c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</row>
    <row r="7" spans="1:149" s="4" customFormat="1" ht="12.75" customHeight="1">
      <c r="A7" s="83" t="s">
        <v>236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4" t="s">
        <v>30</v>
      </c>
      <c r="BY7" s="84"/>
      <c r="BZ7" s="84"/>
      <c r="CA7" s="84"/>
      <c r="CB7" s="84"/>
      <c r="CC7" s="84"/>
      <c r="CD7" s="84"/>
      <c r="CE7" s="84"/>
      <c r="CF7" s="84" t="s">
        <v>31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12"/>
      <c r="CT7" s="85">
        <f>DG7+DT7+EG7</f>
        <v>1863757.4700000002</v>
      </c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>
        <v>0</v>
      </c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>
        <v>431059.89</v>
      </c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>
        <v>1432697.58</v>
      </c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</row>
    <row r="8" spans="1:149" ht="12.75" customHeight="1">
      <c r="A8" s="86" t="s">
        <v>237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78" t="s">
        <v>32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8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</row>
    <row r="9" spans="1:153" s="4" customFormat="1" ht="10.5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 t="s">
        <v>34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12"/>
      <c r="CT9" s="85">
        <f>DG9+DT9+EG9</f>
        <v>58170398.29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>
        <f>DG15+DG25+DG29</f>
        <v>27454966.9</v>
      </c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>
        <f>DT15+DT25+DT29+DT40</f>
        <v>2884568.3200000003</v>
      </c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>
        <f>EG10+EG15+EG25+EG105+EG43</f>
        <v>27830863.07</v>
      </c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W9" s="9"/>
    </row>
    <row r="10" spans="1:162" s="4" customFormat="1" ht="22.5" customHeight="1">
      <c r="A10" s="88" t="s">
        <v>35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4" t="s">
        <v>36</v>
      </c>
      <c r="BY10" s="84"/>
      <c r="BZ10" s="84"/>
      <c r="CA10" s="84"/>
      <c r="CB10" s="84"/>
      <c r="CC10" s="84"/>
      <c r="CD10" s="84"/>
      <c r="CE10" s="84"/>
      <c r="CF10" s="84" t="s">
        <v>37</v>
      </c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2"/>
      <c r="CT10" s="85">
        <f>EG10</f>
        <v>1580000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v>0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v>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129">
        <f>EG12+EG13+EG14</f>
        <v>1580000</v>
      </c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W10" s="9"/>
      <c r="EX10" s="9"/>
      <c r="FF10" s="9">
        <f>EG7+EG9-EG47</f>
        <v>0</v>
      </c>
    </row>
    <row r="11" spans="1:149" ht="11.25">
      <c r="A11" s="87" t="s">
        <v>38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78" t="s">
        <v>39</v>
      </c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8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</row>
    <row r="12" spans="1:149" s="6" customFormat="1" ht="11.25">
      <c r="A12" s="87" t="s">
        <v>254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78" t="s">
        <v>39</v>
      </c>
      <c r="BY12" s="78"/>
      <c r="BZ12" s="78"/>
      <c r="CA12" s="78"/>
      <c r="CB12" s="78"/>
      <c r="CC12" s="78"/>
      <c r="CD12" s="78"/>
      <c r="CE12" s="78"/>
      <c r="CF12" s="78" t="s">
        <v>37</v>
      </c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8" t="s">
        <v>257</v>
      </c>
      <c r="CT12" s="76">
        <f>EG12</f>
        <v>1380000</v>
      </c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>
        <v>0</v>
      </c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>
        <v>0</v>
      </c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94">
        <v>1380000</v>
      </c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</row>
    <row r="13" spans="1:149" s="6" customFormat="1" ht="11.25">
      <c r="A13" s="87" t="s">
        <v>255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78" t="s">
        <v>39</v>
      </c>
      <c r="BY13" s="78"/>
      <c r="BZ13" s="78"/>
      <c r="CA13" s="78"/>
      <c r="CB13" s="78"/>
      <c r="CC13" s="78"/>
      <c r="CD13" s="78"/>
      <c r="CE13" s="78"/>
      <c r="CF13" s="78" t="s">
        <v>37</v>
      </c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8" t="s">
        <v>258</v>
      </c>
      <c r="CT13" s="76">
        <f>EG13</f>
        <v>200000</v>
      </c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>
        <v>0</v>
      </c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>
        <v>0</v>
      </c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94">
        <f>50000+20000+30000+50000+50000</f>
        <v>200000</v>
      </c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</row>
    <row r="14" spans="1:149" s="6" customFormat="1" ht="11.25">
      <c r="A14" s="87" t="s">
        <v>256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78" t="s">
        <v>39</v>
      </c>
      <c r="BY14" s="78"/>
      <c r="BZ14" s="78"/>
      <c r="CA14" s="78"/>
      <c r="CB14" s="78"/>
      <c r="CC14" s="78"/>
      <c r="CD14" s="78"/>
      <c r="CE14" s="78"/>
      <c r="CF14" s="78" t="s">
        <v>37</v>
      </c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8" t="s">
        <v>259</v>
      </c>
      <c r="CT14" s="76">
        <f>EG14</f>
        <v>0</v>
      </c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>
        <v>0</v>
      </c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>
        <v>0</v>
      </c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94">
        <v>0</v>
      </c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</row>
    <row r="15" spans="1:149" s="4" customFormat="1" ht="10.5" customHeight="1">
      <c r="A15" s="88" t="s">
        <v>40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4" t="s">
        <v>41</v>
      </c>
      <c r="BY15" s="84"/>
      <c r="BZ15" s="84"/>
      <c r="CA15" s="84"/>
      <c r="CB15" s="84"/>
      <c r="CC15" s="84"/>
      <c r="CD15" s="84"/>
      <c r="CE15" s="84"/>
      <c r="CF15" s="84" t="s">
        <v>42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12"/>
      <c r="CT15" s="85">
        <f>DG15+EG15</f>
        <v>53872022.97</v>
      </c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>
        <f>DG16</f>
        <v>27454966.9</v>
      </c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>
        <v>0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129">
        <f>EG22+EG23+EG24</f>
        <v>26417056.07</v>
      </c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</row>
    <row r="16" spans="1:149" s="6" customFormat="1" ht="33.75" customHeight="1">
      <c r="A16" s="77" t="s">
        <v>332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8" t="s">
        <v>43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8" t="s">
        <v>79</v>
      </c>
      <c r="CT16" s="76">
        <f aca="true" t="shared" si="0" ref="CT16:CT21">DG16</f>
        <v>27454966.9</v>
      </c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>
        <f>DG17+DG18+DG19+DG20+DG21</f>
        <v>27454966.9</v>
      </c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>
        <v>0</v>
      </c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94">
        <v>0</v>
      </c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</row>
    <row r="17" spans="1:149" s="6" customFormat="1" ht="22.5" customHeight="1">
      <c r="A17" s="77" t="s">
        <v>331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8"/>
      <c r="BY17" s="78"/>
      <c r="BZ17" s="78"/>
      <c r="CA17" s="78"/>
      <c r="CB17" s="78"/>
      <c r="CC17" s="78"/>
      <c r="CD17" s="78"/>
      <c r="CE17" s="78"/>
      <c r="CF17" s="78" t="s">
        <v>42</v>
      </c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8" t="s">
        <v>79</v>
      </c>
      <c r="CT17" s="76">
        <f t="shared" si="0"/>
        <v>8743602.32</v>
      </c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>
        <f>8676438.06+67164.26</f>
        <v>8743602.32</v>
      </c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>
        <v>0</v>
      </c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94">
        <v>0</v>
      </c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</row>
    <row r="18" spans="1:149" s="6" customFormat="1" ht="17.25" customHeight="1">
      <c r="A18" s="77" t="s">
        <v>333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8"/>
      <c r="BY18" s="78"/>
      <c r="BZ18" s="78"/>
      <c r="CA18" s="78"/>
      <c r="CB18" s="78"/>
      <c r="CC18" s="78"/>
      <c r="CD18" s="78"/>
      <c r="CE18" s="78"/>
      <c r="CF18" s="78" t="s">
        <v>42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8" t="s">
        <v>79</v>
      </c>
      <c r="CT18" s="76">
        <f t="shared" si="0"/>
        <v>8064322.51</v>
      </c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>
        <f>2244819.65+1900000+3919502.86</f>
        <v>8064322.51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>
        <v>0</v>
      </c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94">
        <v>0</v>
      </c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</row>
    <row r="19" spans="1:149" s="6" customFormat="1" ht="17.25" customHeight="1">
      <c r="A19" s="77" t="s">
        <v>334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78"/>
      <c r="BZ19" s="78"/>
      <c r="CA19" s="78"/>
      <c r="CB19" s="78"/>
      <c r="CC19" s="78"/>
      <c r="CD19" s="78"/>
      <c r="CE19" s="78"/>
      <c r="CF19" s="78" t="s">
        <v>42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8" t="s">
        <v>79</v>
      </c>
      <c r="CT19" s="76">
        <f t="shared" si="0"/>
        <v>8962137.350000001</v>
      </c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>
        <f>5961269.8+3398941-99518.45-298555</f>
        <v>8962137.350000001</v>
      </c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>
        <v>0</v>
      </c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94">
        <v>0</v>
      </c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</row>
    <row r="20" spans="1:149" s="6" customFormat="1" ht="17.25" customHeight="1">
      <c r="A20" s="77" t="s">
        <v>353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8"/>
      <c r="BY20" s="78"/>
      <c r="BZ20" s="78"/>
      <c r="CA20" s="78"/>
      <c r="CB20" s="78"/>
      <c r="CC20" s="78"/>
      <c r="CD20" s="78"/>
      <c r="CE20" s="78"/>
      <c r="CF20" s="78" t="s">
        <v>42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8" t="s">
        <v>79</v>
      </c>
      <c r="CT20" s="76">
        <f t="shared" si="0"/>
        <v>1286831.27</v>
      </c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>
        <v>1286831.27</v>
      </c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>
        <v>0</v>
      </c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94">
        <v>0</v>
      </c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</row>
    <row r="21" spans="1:149" s="6" customFormat="1" ht="24" customHeight="1">
      <c r="A21" s="77" t="s">
        <v>359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8"/>
      <c r="BY21" s="78"/>
      <c r="BZ21" s="78"/>
      <c r="CA21" s="78"/>
      <c r="CB21" s="78"/>
      <c r="CC21" s="78"/>
      <c r="CD21" s="78"/>
      <c r="CE21" s="78"/>
      <c r="CF21" s="78" t="s">
        <v>42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8" t="s">
        <v>79</v>
      </c>
      <c r="CT21" s="76">
        <f t="shared" si="0"/>
        <v>398073.45</v>
      </c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>
        <v>398073.45</v>
      </c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>
        <v>0</v>
      </c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94">
        <v>0</v>
      </c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</row>
    <row r="22" spans="1:149" s="6" customFormat="1" ht="10.5" customHeight="1">
      <c r="A22" s="90" t="s">
        <v>260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78"/>
      <c r="BY22" s="78"/>
      <c r="BZ22" s="78"/>
      <c r="CA22" s="78"/>
      <c r="CB22" s="78"/>
      <c r="CC22" s="78"/>
      <c r="CD22" s="78"/>
      <c r="CE22" s="78"/>
      <c r="CF22" s="78" t="s">
        <v>42</v>
      </c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8" t="s">
        <v>79</v>
      </c>
      <c r="CT22" s="76">
        <f>EG22</f>
        <v>25630816.32</v>
      </c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>
        <v>0</v>
      </c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>
        <v>0</v>
      </c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94">
        <f>23962969.59+250000+56265+85634.89+35000+798908.59+10000+100000+3600+2750+223500+102188.25</f>
        <v>25630816.32</v>
      </c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</row>
    <row r="23" spans="1:149" s="6" customFormat="1" ht="10.5" customHeight="1">
      <c r="A23" s="90" t="s">
        <v>262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78"/>
      <c r="BY23" s="78"/>
      <c r="BZ23" s="78"/>
      <c r="CA23" s="78"/>
      <c r="CB23" s="78"/>
      <c r="CC23" s="78"/>
      <c r="CD23" s="78"/>
      <c r="CE23" s="78"/>
      <c r="CF23" s="78" t="s">
        <v>42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8" t="s">
        <v>261</v>
      </c>
      <c r="CT23" s="76">
        <f>EG23</f>
        <v>774302</v>
      </c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>
        <v>0</v>
      </c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>
        <v>0</v>
      </c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94">
        <f>825000-50000-698</f>
        <v>774302</v>
      </c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</row>
    <row r="24" spans="1:149" s="6" customFormat="1" ht="10.5" customHeight="1">
      <c r="A24" s="90" t="s">
        <v>366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78"/>
      <c r="BY24" s="78"/>
      <c r="BZ24" s="78"/>
      <c r="CA24" s="78"/>
      <c r="CB24" s="78"/>
      <c r="CC24" s="78"/>
      <c r="CD24" s="78"/>
      <c r="CE24" s="78"/>
      <c r="CF24" s="78" t="s">
        <v>42</v>
      </c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8" t="s">
        <v>82</v>
      </c>
      <c r="CT24" s="76">
        <f>EG24</f>
        <v>11937.75</v>
      </c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>
        <v>0</v>
      </c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>
        <v>0</v>
      </c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94">
        <v>11937.75</v>
      </c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</row>
    <row r="25" spans="1:149" s="4" customFormat="1" ht="10.5" customHeight="1">
      <c r="A25" s="143" t="s">
        <v>44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 t="s">
        <v>45</v>
      </c>
      <c r="BY25" s="145"/>
      <c r="BZ25" s="145"/>
      <c r="CA25" s="145"/>
      <c r="CB25" s="145"/>
      <c r="CC25" s="145"/>
      <c r="CD25" s="145"/>
      <c r="CE25" s="145"/>
      <c r="CF25" s="145" t="s">
        <v>46</v>
      </c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58"/>
      <c r="CT25" s="146">
        <f>EG25</f>
        <v>4198</v>
      </c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>
        <v>0</v>
      </c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>
        <v>0</v>
      </c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7">
        <f>EG27+EG28</f>
        <v>4198</v>
      </c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</row>
    <row r="26" spans="1:236" s="10" customFormat="1" ht="15.75" customHeight="1">
      <c r="A26" s="120" t="s">
        <v>38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2"/>
      <c r="BX26" s="140" t="s">
        <v>47</v>
      </c>
      <c r="BY26" s="141"/>
      <c r="BZ26" s="141"/>
      <c r="CA26" s="141"/>
      <c r="CB26" s="141"/>
      <c r="CC26" s="141"/>
      <c r="CD26" s="141"/>
      <c r="CE26" s="142"/>
      <c r="CF26" s="140" t="s">
        <v>46</v>
      </c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59"/>
      <c r="CS26" s="14"/>
      <c r="CT26" s="123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60"/>
      <c r="DG26" s="123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5"/>
      <c r="DT26" s="123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5"/>
      <c r="EG26" s="151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3"/>
      <c r="EY26" s="6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</row>
    <row r="27" spans="1:236" s="10" customFormat="1" ht="15.75" customHeight="1">
      <c r="A27" s="134" t="s">
        <v>371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40" t="s">
        <v>47</v>
      </c>
      <c r="BY27" s="141"/>
      <c r="BZ27" s="141"/>
      <c r="CA27" s="141"/>
      <c r="CB27" s="141"/>
      <c r="CC27" s="141"/>
      <c r="CD27" s="141"/>
      <c r="CE27" s="142"/>
      <c r="CF27" s="140" t="s">
        <v>46</v>
      </c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59"/>
      <c r="CS27" s="14" t="s">
        <v>46</v>
      </c>
      <c r="CT27" s="123">
        <f>EG27</f>
        <v>698</v>
      </c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60"/>
      <c r="DG27" s="123">
        <v>0</v>
      </c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5"/>
      <c r="DT27" s="123">
        <v>0</v>
      </c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5"/>
      <c r="EG27" s="151">
        <v>698</v>
      </c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3"/>
      <c r="EY27" s="6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</row>
    <row r="28" spans="1:149" s="6" customFormat="1" ht="15.75" customHeight="1">
      <c r="A28" s="137" t="s">
        <v>302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9"/>
      <c r="BX28" s="140" t="s">
        <v>47</v>
      </c>
      <c r="BY28" s="141"/>
      <c r="BZ28" s="141"/>
      <c r="CA28" s="141"/>
      <c r="CB28" s="141"/>
      <c r="CC28" s="141"/>
      <c r="CD28" s="141"/>
      <c r="CE28" s="142"/>
      <c r="CF28" s="140" t="s">
        <v>46</v>
      </c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59"/>
      <c r="CS28" s="14" t="s">
        <v>283</v>
      </c>
      <c r="CT28" s="123">
        <f>EG28</f>
        <v>3500</v>
      </c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60"/>
      <c r="DG28" s="123">
        <v>0</v>
      </c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5"/>
      <c r="DT28" s="123">
        <v>0</v>
      </c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5"/>
      <c r="EG28" s="151">
        <v>3500</v>
      </c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3"/>
    </row>
    <row r="29" spans="1:149" s="4" customFormat="1" ht="10.5" customHeight="1">
      <c r="A29" s="88" t="s">
        <v>48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4" t="s">
        <v>49</v>
      </c>
      <c r="BY29" s="84"/>
      <c r="BZ29" s="84"/>
      <c r="CA29" s="84"/>
      <c r="CB29" s="84"/>
      <c r="CC29" s="84"/>
      <c r="CD29" s="84"/>
      <c r="CE29" s="84"/>
      <c r="CF29" s="84" t="s">
        <v>50</v>
      </c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12"/>
      <c r="CT29" s="85">
        <f>DT29</f>
        <v>2884568.3200000003</v>
      </c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>
        <v>0</v>
      </c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>
        <f>DT32+DT33+DT34+DT38+DT39+DT35+DT37+DT36</f>
        <v>2884568.3200000003</v>
      </c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129">
        <v>0</v>
      </c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</row>
    <row r="30" spans="1:149" ht="10.5" customHeight="1">
      <c r="A30" s="90" t="s">
        <v>38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8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</row>
    <row r="31" spans="1:149" ht="18" customHeight="1">
      <c r="A31" s="77" t="s">
        <v>263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8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</row>
    <row r="32" spans="1:149" s="40" customFormat="1" ht="25.5" customHeight="1">
      <c r="A32" s="95" t="s">
        <v>337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6" t="s">
        <v>309</v>
      </c>
      <c r="BY32" s="97"/>
      <c r="BZ32" s="97"/>
      <c r="CA32" s="97"/>
      <c r="CB32" s="97"/>
      <c r="CC32" s="97"/>
      <c r="CD32" s="97"/>
      <c r="CE32" s="98"/>
      <c r="CF32" s="99" t="s">
        <v>50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56" t="s">
        <v>284</v>
      </c>
      <c r="CT32" s="94">
        <f aca="true" t="shared" si="1" ref="CT32:CT41">DT32</f>
        <v>276270</v>
      </c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>
        <v>0</v>
      </c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>
        <f>2790000-218982-2571018+276270</f>
        <v>276270</v>
      </c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>
        <v>0</v>
      </c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</row>
    <row r="33" spans="1:149" s="40" customFormat="1" ht="15" customHeight="1">
      <c r="A33" s="95" t="s">
        <v>342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6" t="s">
        <v>310</v>
      </c>
      <c r="BY33" s="97"/>
      <c r="BZ33" s="97"/>
      <c r="CA33" s="97"/>
      <c r="CB33" s="97"/>
      <c r="CC33" s="97"/>
      <c r="CD33" s="97"/>
      <c r="CE33" s="98"/>
      <c r="CF33" s="99" t="s">
        <v>50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56" t="s">
        <v>284</v>
      </c>
      <c r="CT33" s="94">
        <f t="shared" si="1"/>
        <v>0</v>
      </c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>
        <v>0</v>
      </c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>
        <v>0</v>
      </c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>
        <v>0</v>
      </c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</row>
    <row r="34" spans="1:162" s="40" customFormat="1" ht="25.5" customHeight="1">
      <c r="A34" s="95" t="s">
        <v>341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9" t="s">
        <v>311</v>
      </c>
      <c r="BY34" s="99"/>
      <c r="BZ34" s="99"/>
      <c r="CA34" s="99"/>
      <c r="CB34" s="99"/>
      <c r="CC34" s="99"/>
      <c r="CD34" s="99"/>
      <c r="CE34" s="99"/>
      <c r="CF34" s="99" t="s">
        <v>50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56" t="s">
        <v>284</v>
      </c>
      <c r="CT34" s="94">
        <f t="shared" si="1"/>
        <v>278394.7</v>
      </c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>
        <v>0</v>
      </c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>
        <f>215000+63394.7</f>
        <v>278394.7</v>
      </c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>
        <v>0</v>
      </c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FF34" s="41"/>
    </row>
    <row r="35" spans="1:162" s="40" customFormat="1" ht="18.75" customHeight="1">
      <c r="A35" s="95" t="s">
        <v>350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9" t="s">
        <v>311</v>
      </c>
      <c r="BY35" s="99"/>
      <c r="BZ35" s="99"/>
      <c r="CA35" s="99"/>
      <c r="CB35" s="99"/>
      <c r="CC35" s="99"/>
      <c r="CD35" s="99"/>
      <c r="CE35" s="99"/>
      <c r="CF35" s="99" t="s">
        <v>50</v>
      </c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56" t="s">
        <v>318</v>
      </c>
      <c r="CT35" s="94">
        <f>DT35</f>
        <v>210000</v>
      </c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>
        <v>0</v>
      </c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>
        <v>210000</v>
      </c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>
        <v>0</v>
      </c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FF35" s="41"/>
    </row>
    <row r="36" spans="1:162" s="40" customFormat="1" ht="21.75" customHeight="1">
      <c r="A36" s="95" t="s">
        <v>352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9" t="s">
        <v>311</v>
      </c>
      <c r="BY36" s="99"/>
      <c r="BZ36" s="99"/>
      <c r="CA36" s="99"/>
      <c r="CB36" s="99"/>
      <c r="CC36" s="99"/>
      <c r="CD36" s="99"/>
      <c r="CE36" s="99"/>
      <c r="CF36" s="99" t="s">
        <v>50</v>
      </c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56" t="s">
        <v>284</v>
      </c>
      <c r="CT36" s="94">
        <f>DT36</f>
        <v>200000</v>
      </c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>
        <v>0</v>
      </c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>
        <v>200000</v>
      </c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>
        <v>0</v>
      </c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FF36" s="41"/>
    </row>
    <row r="37" spans="1:162" s="40" customFormat="1" ht="14.25" customHeight="1">
      <c r="A37" s="95" t="s">
        <v>351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9" t="s">
        <v>311</v>
      </c>
      <c r="BY37" s="99"/>
      <c r="BZ37" s="99"/>
      <c r="CA37" s="99"/>
      <c r="CB37" s="99"/>
      <c r="CC37" s="99"/>
      <c r="CD37" s="99"/>
      <c r="CE37" s="99"/>
      <c r="CF37" s="99" t="s">
        <v>50</v>
      </c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56" t="s">
        <v>284</v>
      </c>
      <c r="CT37" s="94">
        <f>DT37</f>
        <v>309614.62</v>
      </c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>
        <v>0</v>
      </c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>
        <f>18982+290632.62</f>
        <v>309614.62</v>
      </c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>
        <v>0</v>
      </c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FF37" s="41"/>
    </row>
    <row r="38" spans="1:149" s="40" customFormat="1" ht="12.75" customHeight="1">
      <c r="A38" s="95" t="str">
        <f>A33</f>
        <v>приобретение современного спортивного инвентаря , оборудования, аксессуаров и материалов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9" t="s">
        <v>314</v>
      </c>
      <c r="BY38" s="99"/>
      <c r="BZ38" s="99"/>
      <c r="CA38" s="99"/>
      <c r="CB38" s="99"/>
      <c r="CC38" s="99"/>
      <c r="CD38" s="99"/>
      <c r="CE38" s="99"/>
      <c r="CF38" s="99" t="s">
        <v>50</v>
      </c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42" t="s">
        <v>318</v>
      </c>
      <c r="CT38" s="94">
        <f t="shared" si="1"/>
        <v>611776</v>
      </c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>
        <v>0</v>
      </c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>
        <f>500000+111776</f>
        <v>611776</v>
      </c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>
        <v>0</v>
      </c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</row>
    <row r="39" spans="1:149" s="40" customFormat="1" ht="15.75" customHeight="1">
      <c r="A39" s="95" t="s">
        <v>364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309</v>
      </c>
      <c r="BY39" s="97"/>
      <c r="BZ39" s="97"/>
      <c r="CA39" s="97"/>
      <c r="CB39" s="97"/>
      <c r="CC39" s="97"/>
      <c r="CD39" s="97"/>
      <c r="CE39" s="98"/>
      <c r="CF39" s="99" t="s">
        <v>50</v>
      </c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51" t="s">
        <v>318</v>
      </c>
      <c r="CT39" s="94">
        <f>DT39</f>
        <v>998513</v>
      </c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>
        <v>0</v>
      </c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>
        <v>998513</v>
      </c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>
        <v>0</v>
      </c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</row>
    <row r="40" spans="1:149" s="4" customFormat="1" ht="13.5" customHeight="1">
      <c r="A40" s="88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4" t="s">
        <v>52</v>
      </c>
      <c r="BY40" s="84"/>
      <c r="BZ40" s="84"/>
      <c r="CA40" s="84"/>
      <c r="CB40" s="84"/>
      <c r="CC40" s="84"/>
      <c r="CD40" s="84"/>
      <c r="CE40" s="84"/>
      <c r="CF40" s="84" t="s">
        <v>50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12"/>
      <c r="CT40" s="85">
        <f t="shared" si="1"/>
        <v>0</v>
      </c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>
        <v>0</v>
      </c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>
        <f>DT41</f>
        <v>0</v>
      </c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>
        <v>0</v>
      </c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</row>
    <row r="41" spans="1:149" ht="10.5" customHeight="1">
      <c r="A41" s="90" t="s">
        <v>38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78" t="s">
        <v>54</v>
      </c>
      <c r="BY41" s="78"/>
      <c r="BZ41" s="78"/>
      <c r="CA41" s="78"/>
      <c r="CB41" s="78"/>
      <c r="CC41" s="78"/>
      <c r="CD41" s="78"/>
      <c r="CE41" s="78"/>
      <c r="CF41" s="78" t="s">
        <v>50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91"/>
      <c r="CT41" s="76">
        <f t="shared" si="1"/>
        <v>0</v>
      </c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>
        <v>0</v>
      </c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>
        <v>0</v>
      </c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>
        <v>0</v>
      </c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1:149" ht="9" customHeight="1">
      <c r="A42" s="90" t="s">
        <v>53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92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1:149" s="4" customFormat="1" ht="15.75" customHeight="1">
      <c r="A43" s="88" t="s">
        <v>55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4" t="s">
        <v>56</v>
      </c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12"/>
      <c r="CT43" s="85">
        <v>0</v>
      </c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>
        <v>0</v>
      </c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>
        <v>0</v>
      </c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>
        <f>EG45</f>
        <v>0</v>
      </c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</row>
    <row r="44" spans="1:149" ht="12" customHeight="1">
      <c r="A44" s="90" t="s">
        <v>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14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1:149" ht="12" customHeight="1">
      <c r="A45" s="104" t="s">
        <v>238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78" t="s">
        <v>57</v>
      </c>
      <c r="BY45" s="78"/>
      <c r="BZ45" s="78"/>
      <c r="CA45" s="78"/>
      <c r="CB45" s="78"/>
      <c r="CC45" s="78"/>
      <c r="CD45" s="78"/>
      <c r="CE45" s="78"/>
      <c r="CF45" s="78" t="s">
        <v>31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8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>
        <f>EG46</f>
        <v>0</v>
      </c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  <row r="46" spans="1:165" s="39" customFormat="1" ht="11.25" customHeight="1">
      <c r="A46" s="100" t="s">
        <v>58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2" t="s">
        <v>59</v>
      </c>
      <c r="BY46" s="102"/>
      <c r="BZ46" s="102"/>
      <c r="CA46" s="102"/>
      <c r="CB46" s="102"/>
      <c r="CC46" s="102"/>
      <c r="CD46" s="102"/>
      <c r="CE46" s="102"/>
      <c r="CF46" s="102" t="s">
        <v>118</v>
      </c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38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>
        <v>0</v>
      </c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W46" s="39" t="s">
        <v>317</v>
      </c>
      <c r="FF46" s="52" t="s">
        <v>343</v>
      </c>
      <c r="FI46" s="52" t="s">
        <v>344</v>
      </c>
    </row>
    <row r="47" spans="1:165" s="4" customFormat="1" ht="18" customHeight="1">
      <c r="A47" s="83" t="s">
        <v>60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4" t="s">
        <v>61</v>
      </c>
      <c r="BY47" s="84"/>
      <c r="BZ47" s="84"/>
      <c r="CA47" s="84"/>
      <c r="CB47" s="84"/>
      <c r="CC47" s="84"/>
      <c r="CD47" s="84"/>
      <c r="CE47" s="84"/>
      <c r="CF47" s="84" t="s">
        <v>31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12"/>
      <c r="CT47" s="85">
        <f>CT48+CT62+CT68+CT81+CT109</f>
        <v>60034155.76</v>
      </c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>
        <f>DG48+DG62+DG68+DG81</f>
        <v>27454966.9</v>
      </c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>
        <f>DT48+DT62+DT68+DT81</f>
        <v>3315628.2100000004</v>
      </c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>
        <f>EG48+EG62+EG68+EG81+EG109</f>
        <v>29263560.65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W47" s="9">
        <f>EG9-EG47</f>
        <v>-1432697.5799999982</v>
      </c>
      <c r="EX47" s="9">
        <f>EG9-EG47+EG7</f>
        <v>1.862645149230957E-09</v>
      </c>
      <c r="FF47" s="53">
        <f>DT7+DT9-DT47</f>
        <v>0</v>
      </c>
      <c r="FI47" s="53">
        <f>EG7+EG9-EG47</f>
        <v>0</v>
      </c>
    </row>
    <row r="48" spans="1:162" s="4" customFormat="1" ht="26.25" customHeight="1">
      <c r="A48" s="106" t="s">
        <v>62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84" t="s">
        <v>63</v>
      </c>
      <c r="BY48" s="84"/>
      <c r="BZ48" s="84"/>
      <c r="CA48" s="84"/>
      <c r="CB48" s="84"/>
      <c r="CC48" s="84"/>
      <c r="CD48" s="84"/>
      <c r="CE48" s="84"/>
      <c r="CF48" s="84" t="s">
        <v>31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12"/>
      <c r="CT48" s="85">
        <f aca="true" t="shared" si="2" ref="CT48:CT54">DG48+DT48+EG48</f>
        <v>41578408.44</v>
      </c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>
        <f>DG49+DG52+DG55+DG56</f>
        <v>20332834.99</v>
      </c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>
        <f>DT49+DT52+DT55+DT56</f>
        <v>278394.7</v>
      </c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>
        <f>EG49+EG52+EG55+EG56</f>
        <v>20967178.75</v>
      </c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W48" s="9">
        <f>EG7+EG9-EG47</f>
        <v>0</v>
      </c>
      <c r="FF48" s="9"/>
    </row>
    <row r="49" spans="1:165" s="6" customFormat="1" ht="15" customHeight="1">
      <c r="A49" s="108" t="s">
        <v>303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10"/>
      <c r="BX49" s="78" t="s">
        <v>64</v>
      </c>
      <c r="BY49" s="78"/>
      <c r="BZ49" s="78"/>
      <c r="CA49" s="78"/>
      <c r="CB49" s="78"/>
      <c r="CC49" s="78"/>
      <c r="CD49" s="78"/>
      <c r="CE49" s="78"/>
      <c r="CF49" s="78" t="s">
        <v>65</v>
      </c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8" t="s">
        <v>31</v>
      </c>
      <c r="CT49" s="76">
        <f t="shared" si="2"/>
        <v>31308362.779999997</v>
      </c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>
        <f>DG50+DG51</f>
        <v>15316693.579999998</v>
      </c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>
        <f>DT50+DT51</f>
        <v>0</v>
      </c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>
        <f>EG50+EG51</f>
        <v>15991669.2</v>
      </c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FF49" s="10" t="s">
        <v>345</v>
      </c>
      <c r="FI49" s="19"/>
    </row>
    <row r="50" spans="1:162" ht="15.75" customHeight="1">
      <c r="A50" s="77" t="s">
        <v>289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78" t="s">
        <v>67</v>
      </c>
      <c r="BY50" s="78"/>
      <c r="BZ50" s="78"/>
      <c r="CA50" s="78"/>
      <c r="CB50" s="78"/>
      <c r="CC50" s="78"/>
      <c r="CD50" s="78"/>
      <c r="CE50" s="78"/>
      <c r="CF50" s="78" t="s">
        <v>65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8" t="s">
        <v>285</v>
      </c>
      <c r="CT50" s="76">
        <f t="shared" si="2"/>
        <v>31133362.779999997</v>
      </c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>
        <f>10459250.62+1195413.75+3627029.21-76435.07+305739.99-10000-229304.92-1000-15000-5000-5000-4000</f>
        <v>15241693.579999998</v>
      </c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>
        <v>0</v>
      </c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>
        <f>15941669.2-50000</f>
        <v>15891669.2</v>
      </c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W50" s="18"/>
      <c r="EX50" s="18">
        <f>DG9-DG47</f>
        <v>0</v>
      </c>
      <c r="FF50" s="54">
        <f>DG9-DG47</f>
        <v>0</v>
      </c>
    </row>
    <row r="51" spans="1:149" ht="10.5" customHeight="1">
      <c r="A51" s="77" t="s">
        <v>290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78" t="s">
        <v>67</v>
      </c>
      <c r="BY51" s="78"/>
      <c r="BZ51" s="78"/>
      <c r="CA51" s="78"/>
      <c r="CB51" s="78"/>
      <c r="CC51" s="78"/>
      <c r="CD51" s="78"/>
      <c r="CE51" s="78"/>
      <c r="CF51" s="78" t="s">
        <v>65</v>
      </c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8" t="s">
        <v>287</v>
      </c>
      <c r="CT51" s="76">
        <f t="shared" si="2"/>
        <v>175000</v>
      </c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>
        <f>30000+5000+10000+1000+15000+5000+5000+4000</f>
        <v>75000</v>
      </c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>
        <v>0</v>
      </c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>
        <f>50000+50000</f>
        <v>100000</v>
      </c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</row>
    <row r="52" spans="1:162" s="6" customFormat="1" ht="10.5" customHeight="1">
      <c r="A52" s="77" t="s">
        <v>66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78" t="s">
        <v>67</v>
      </c>
      <c r="BY52" s="78"/>
      <c r="BZ52" s="78"/>
      <c r="CA52" s="78"/>
      <c r="CB52" s="78"/>
      <c r="CC52" s="78"/>
      <c r="CD52" s="78"/>
      <c r="CE52" s="78"/>
      <c r="CF52" s="78" t="s">
        <v>68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8" t="s">
        <v>31</v>
      </c>
      <c r="CT52" s="76">
        <f t="shared" si="2"/>
        <v>391590.7</v>
      </c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>
        <v>0</v>
      </c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>
        <f>DT53</f>
        <v>278394.7</v>
      </c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>
        <f>EG53+EG54</f>
        <v>113196</v>
      </c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FF52" s="19"/>
    </row>
    <row r="53" spans="1:154" ht="10.5" customHeight="1">
      <c r="A53" s="77" t="s">
        <v>264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78" t="s">
        <v>31</v>
      </c>
      <c r="BY53" s="78"/>
      <c r="BZ53" s="78"/>
      <c r="CA53" s="78"/>
      <c r="CB53" s="78"/>
      <c r="CC53" s="78"/>
      <c r="CD53" s="78"/>
      <c r="CE53" s="78"/>
      <c r="CF53" s="78" t="s">
        <v>68</v>
      </c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8" t="s">
        <v>286</v>
      </c>
      <c r="CT53" s="76">
        <f t="shared" si="2"/>
        <v>378394.7</v>
      </c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>
        <v>0</v>
      </c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94">
        <f>215000+63394.7</f>
        <v>278394.7</v>
      </c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76">
        <v>100000</v>
      </c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X53" s="18">
        <f>DG47-DG9</f>
        <v>0</v>
      </c>
    </row>
    <row r="54" spans="1:153" ht="10.5" customHeight="1">
      <c r="A54" s="77" t="s">
        <v>365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78" t="s">
        <v>31</v>
      </c>
      <c r="BY54" s="78"/>
      <c r="BZ54" s="78"/>
      <c r="CA54" s="78"/>
      <c r="CB54" s="78"/>
      <c r="CC54" s="78"/>
      <c r="CD54" s="78"/>
      <c r="CE54" s="78"/>
      <c r="CF54" s="78" t="s">
        <v>68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8" t="s">
        <v>287</v>
      </c>
      <c r="CT54" s="76">
        <f t="shared" si="2"/>
        <v>13196</v>
      </c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>
        <v>0</v>
      </c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>
        <v>0</v>
      </c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>
        <v>13196</v>
      </c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W54" s="18"/>
    </row>
    <row r="55" spans="1:153" s="6" customFormat="1" ht="13.5" customHeight="1">
      <c r="A55" s="77" t="s">
        <v>69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78" t="s">
        <v>70</v>
      </c>
      <c r="BY55" s="78"/>
      <c r="BZ55" s="78"/>
      <c r="CA55" s="78"/>
      <c r="CB55" s="78"/>
      <c r="CC55" s="78"/>
      <c r="CD55" s="78"/>
      <c r="CE55" s="78"/>
      <c r="CF55" s="78" t="s">
        <v>71</v>
      </c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8" t="s">
        <v>275</v>
      </c>
      <c r="CT55" s="76">
        <f>DG55+DT55+EG55</f>
        <v>540500</v>
      </c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>
        <f>52500+338000</f>
        <v>390500</v>
      </c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>
        <v>0</v>
      </c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>
        <f>100000+50000</f>
        <v>150000</v>
      </c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W55" s="19"/>
    </row>
    <row r="56" spans="1:149" s="6" customFormat="1" ht="22.5" customHeight="1">
      <c r="A56" s="77" t="s">
        <v>72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78" t="s">
        <v>73</v>
      </c>
      <c r="BY56" s="78"/>
      <c r="BZ56" s="78"/>
      <c r="CA56" s="78"/>
      <c r="CB56" s="78"/>
      <c r="CC56" s="78"/>
      <c r="CD56" s="78"/>
      <c r="CE56" s="78"/>
      <c r="CF56" s="78" t="s">
        <v>74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8" t="s">
        <v>31</v>
      </c>
      <c r="CT56" s="76">
        <f>DG56+DT56+EG56</f>
        <v>9337954.96</v>
      </c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>
        <f>DG57</f>
        <v>4625641.41</v>
      </c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>
        <f>DT57</f>
        <v>0</v>
      </c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>
        <f>EG57+EG58</f>
        <v>4712313.55</v>
      </c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</row>
    <row r="57" spans="1:153" ht="22.5" customHeight="1">
      <c r="A57" s="111" t="s">
        <v>75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78" t="s">
        <v>76</v>
      </c>
      <c r="BY57" s="78"/>
      <c r="BZ57" s="78"/>
      <c r="CA57" s="78"/>
      <c r="CB57" s="78"/>
      <c r="CC57" s="78"/>
      <c r="CD57" s="78"/>
      <c r="CE57" s="78"/>
      <c r="CF57" s="78" t="s">
        <v>74</v>
      </c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8" t="s">
        <v>288</v>
      </c>
      <c r="CT57" s="76">
        <f>DG57+DT57+EG57</f>
        <v>9337954.96</v>
      </c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>
        <f>3167753.64+361014.95+1096872.82-23083.38+92333.46-69250.08</f>
        <v>4625641.41</v>
      </c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>
        <v>0</v>
      </c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>
        <f>4735260.1-9750.55-13196</f>
        <v>4712313.55</v>
      </c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W57" s="18"/>
    </row>
    <row r="58" spans="1:149" ht="12.75" customHeight="1">
      <c r="A58" s="111" t="s">
        <v>358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78" t="s">
        <v>78</v>
      </c>
      <c r="BY58" s="78"/>
      <c r="BZ58" s="78"/>
      <c r="CA58" s="78"/>
      <c r="CB58" s="78"/>
      <c r="CC58" s="78"/>
      <c r="CD58" s="78"/>
      <c r="CE58" s="78"/>
      <c r="CF58" s="78" t="s">
        <v>74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8" t="s">
        <v>357</v>
      </c>
      <c r="CT58" s="76">
        <f>EG58</f>
        <v>0</v>
      </c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>
        <v>0</v>
      </c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>
        <v>0</v>
      </c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>
        <f>9750.55-9750.55</f>
        <v>0</v>
      </c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</row>
    <row r="59" spans="1:149" ht="21" customHeight="1">
      <c r="A59" s="77" t="s">
        <v>80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78" t="s">
        <v>81</v>
      </c>
      <c r="BY59" s="78"/>
      <c r="BZ59" s="78"/>
      <c r="CA59" s="78"/>
      <c r="CB59" s="78"/>
      <c r="CC59" s="78"/>
      <c r="CD59" s="78"/>
      <c r="CE59" s="78"/>
      <c r="CF59" s="78" t="s">
        <v>82</v>
      </c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8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</row>
    <row r="60" spans="1:149" ht="21.75" customHeight="1">
      <c r="A60" s="111" t="s">
        <v>83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78" t="s">
        <v>84</v>
      </c>
      <c r="BY60" s="78"/>
      <c r="BZ60" s="78"/>
      <c r="CA60" s="78"/>
      <c r="CB60" s="78"/>
      <c r="CC60" s="78"/>
      <c r="CD60" s="78"/>
      <c r="CE60" s="78"/>
      <c r="CF60" s="78" t="s">
        <v>82</v>
      </c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8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</row>
    <row r="61" spans="1:149" ht="10.5" customHeight="1">
      <c r="A61" s="111" t="s">
        <v>85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78" t="s">
        <v>86</v>
      </c>
      <c r="BY61" s="78"/>
      <c r="BZ61" s="78"/>
      <c r="CA61" s="78"/>
      <c r="CB61" s="78"/>
      <c r="CC61" s="78"/>
      <c r="CD61" s="78"/>
      <c r="CE61" s="78"/>
      <c r="CF61" s="78" t="s">
        <v>82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8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</row>
    <row r="62" spans="1:150" s="7" customFormat="1" ht="21" customHeight="1">
      <c r="A62" s="88" t="s">
        <v>87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4" t="s">
        <v>88</v>
      </c>
      <c r="BY62" s="84"/>
      <c r="BZ62" s="84"/>
      <c r="CA62" s="84"/>
      <c r="CB62" s="84"/>
      <c r="CC62" s="84"/>
      <c r="CD62" s="84"/>
      <c r="CE62" s="84"/>
      <c r="CF62" s="84" t="s">
        <v>89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12"/>
      <c r="CT62" s="85">
        <f>DG62+DT62+EG62</f>
        <v>0</v>
      </c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>
        <f>DG63</f>
        <v>0</v>
      </c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>
        <v>0</v>
      </c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>
        <f>EG63</f>
        <v>0</v>
      </c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4"/>
    </row>
    <row r="63" spans="1:150" s="5" customFormat="1" ht="21.75" customHeight="1">
      <c r="A63" s="77" t="s">
        <v>90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78" t="s">
        <v>91</v>
      </c>
      <c r="BY63" s="78"/>
      <c r="BZ63" s="78"/>
      <c r="CA63" s="78"/>
      <c r="CB63" s="78"/>
      <c r="CC63" s="78"/>
      <c r="CD63" s="78"/>
      <c r="CE63" s="78"/>
      <c r="CF63" s="78" t="s">
        <v>92</v>
      </c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8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>
        <f>DG64</f>
        <v>0</v>
      </c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>
        <f>EG64</f>
        <v>0</v>
      </c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1"/>
    </row>
    <row r="64" spans="1:150" s="5" customFormat="1" ht="27.75" customHeight="1">
      <c r="A64" s="111" t="s">
        <v>93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78" t="s">
        <v>94</v>
      </c>
      <c r="BY64" s="78"/>
      <c r="BZ64" s="78"/>
      <c r="CA64" s="78"/>
      <c r="CB64" s="78"/>
      <c r="CC64" s="78"/>
      <c r="CD64" s="78"/>
      <c r="CE64" s="78"/>
      <c r="CF64" s="78" t="s">
        <v>95</v>
      </c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8" t="s">
        <v>287</v>
      </c>
      <c r="CT64" s="76">
        <f>DG64+DT64+EG64</f>
        <v>0</v>
      </c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>
        <v>0</v>
      </c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>
        <v>0</v>
      </c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>
        <v>0</v>
      </c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1"/>
    </row>
    <row r="65" spans="1:149" ht="10.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8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</row>
    <row r="66" spans="1:149" ht="21.75" customHeight="1">
      <c r="A66" s="77" t="s">
        <v>96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78" t="s">
        <v>97</v>
      </c>
      <c r="BY66" s="78"/>
      <c r="BZ66" s="78"/>
      <c r="CA66" s="78"/>
      <c r="CB66" s="78"/>
      <c r="CC66" s="78"/>
      <c r="CD66" s="78"/>
      <c r="CE66" s="78"/>
      <c r="CF66" s="78" t="s">
        <v>98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8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</row>
    <row r="67" spans="1:150" s="5" customFormat="1" ht="22.5" customHeight="1">
      <c r="A67" s="77" t="s">
        <v>99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78" t="s">
        <v>100</v>
      </c>
      <c r="BY67" s="78"/>
      <c r="BZ67" s="78"/>
      <c r="CA67" s="78"/>
      <c r="CB67" s="78"/>
      <c r="CC67" s="78"/>
      <c r="CD67" s="78"/>
      <c r="CE67" s="78"/>
      <c r="CF67" s="78" t="s">
        <v>101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8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1"/>
    </row>
    <row r="68" spans="1:149" s="4" customFormat="1" ht="19.5" customHeight="1">
      <c r="A68" s="88" t="s">
        <v>102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4" t="s">
        <v>103</v>
      </c>
      <c r="BY68" s="84"/>
      <c r="BZ68" s="84"/>
      <c r="CA68" s="84"/>
      <c r="CB68" s="84"/>
      <c r="CC68" s="84"/>
      <c r="CD68" s="84"/>
      <c r="CE68" s="84"/>
      <c r="CF68" s="84" t="s">
        <v>104</v>
      </c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12"/>
      <c r="CT68" s="85">
        <f>DG68+DT68+EG68</f>
        <v>586773.29</v>
      </c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>
        <f>DG69</f>
        <v>571829</v>
      </c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>
        <v>0</v>
      </c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>
        <f>EG73+EG70+EG72+EG74</f>
        <v>14944.29</v>
      </c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</row>
    <row r="69" spans="1:149" ht="30.75" customHeight="1">
      <c r="A69" s="77" t="s">
        <v>105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78" t="s">
        <v>106</v>
      </c>
      <c r="BY69" s="78"/>
      <c r="BZ69" s="78"/>
      <c r="CA69" s="78"/>
      <c r="CB69" s="78"/>
      <c r="CC69" s="78"/>
      <c r="CD69" s="78"/>
      <c r="CE69" s="78"/>
      <c r="CF69" s="78" t="s">
        <v>107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8" t="s">
        <v>277</v>
      </c>
      <c r="CT69" s="76">
        <f>DG69</f>
        <v>571829</v>
      </c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>
        <f>504665+67164</f>
        <v>571829</v>
      </c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>
        <v>0</v>
      </c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>
        <v>0</v>
      </c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</row>
    <row r="70" spans="1:149" ht="21.75" customHeight="1">
      <c r="A70" s="77" t="s">
        <v>108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78" t="s">
        <v>109</v>
      </c>
      <c r="BY70" s="78"/>
      <c r="BZ70" s="78"/>
      <c r="CA70" s="78"/>
      <c r="CB70" s="78"/>
      <c r="CC70" s="78"/>
      <c r="CD70" s="78"/>
      <c r="CE70" s="78"/>
      <c r="CF70" s="78" t="s">
        <v>110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8" t="s">
        <v>277</v>
      </c>
      <c r="CT70" s="76">
        <f>DG70+DT70+EG70</f>
        <v>12000</v>
      </c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>
        <v>0</v>
      </c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>
        <v>0</v>
      </c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>
        <f>2750+2000+250+2000+2000+500+2500</f>
        <v>12000</v>
      </c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</row>
    <row r="71" spans="1:149" ht="18" customHeight="1">
      <c r="A71" s="77" t="s">
        <v>111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78" t="s">
        <v>112</v>
      </c>
      <c r="BY71" s="78"/>
      <c r="BZ71" s="78"/>
      <c r="CA71" s="78"/>
      <c r="CB71" s="78"/>
      <c r="CC71" s="78"/>
      <c r="CD71" s="78"/>
      <c r="CE71" s="78"/>
      <c r="CF71" s="78" t="s">
        <v>113</v>
      </c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8" t="s">
        <v>277</v>
      </c>
      <c r="CT71" s="76">
        <f>EG71</f>
        <v>0</v>
      </c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>
        <v>0</v>
      </c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>
        <v>0</v>
      </c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>
        <v>0</v>
      </c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</row>
    <row r="72" spans="1:149" ht="21.75" customHeight="1">
      <c r="A72" s="148" t="s">
        <v>363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50"/>
      <c r="BX72" s="78" t="s">
        <v>112</v>
      </c>
      <c r="BY72" s="78"/>
      <c r="BZ72" s="78"/>
      <c r="CA72" s="78"/>
      <c r="CB72" s="78"/>
      <c r="CC72" s="78"/>
      <c r="CD72" s="78"/>
      <c r="CE72" s="78"/>
      <c r="CF72" s="78" t="s">
        <v>113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8" t="s">
        <v>362</v>
      </c>
      <c r="CT72" s="76">
        <f>EG72</f>
        <v>0.04</v>
      </c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>
        <v>0</v>
      </c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>
        <v>0</v>
      </c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>
        <v>0.04</v>
      </c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</row>
    <row r="73" spans="1:149" ht="18" customHeight="1">
      <c r="A73" s="77" t="s">
        <v>349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78" t="s">
        <v>112</v>
      </c>
      <c r="BY73" s="78"/>
      <c r="BZ73" s="78"/>
      <c r="CA73" s="78"/>
      <c r="CB73" s="78"/>
      <c r="CC73" s="78"/>
      <c r="CD73" s="78"/>
      <c r="CE73" s="78"/>
      <c r="CF73" s="78" t="s">
        <v>113</v>
      </c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8" t="s">
        <v>348</v>
      </c>
      <c r="CT73" s="76">
        <f>EG73</f>
        <v>132.99</v>
      </c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>
        <v>0</v>
      </c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>
        <v>0</v>
      </c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>
        <v>132.99</v>
      </c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</row>
    <row r="74" spans="1:149" ht="18" customHeight="1">
      <c r="A74" s="77" t="s">
        <v>373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78" t="s">
        <v>112</v>
      </c>
      <c r="BY74" s="78"/>
      <c r="BZ74" s="78"/>
      <c r="CA74" s="78"/>
      <c r="CB74" s="78"/>
      <c r="CC74" s="78"/>
      <c r="CD74" s="78"/>
      <c r="CE74" s="78"/>
      <c r="CF74" s="78" t="s">
        <v>113</v>
      </c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8" t="s">
        <v>372</v>
      </c>
      <c r="CT74" s="76">
        <f>EG74</f>
        <v>2811.26</v>
      </c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>
        <v>0</v>
      </c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>
        <v>0</v>
      </c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>
        <v>2811.26</v>
      </c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</row>
    <row r="75" spans="1:149" s="4" customFormat="1" ht="14.25" customHeight="1">
      <c r="A75" s="88" t="s">
        <v>114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4" t="s">
        <v>115</v>
      </c>
      <c r="BY75" s="84"/>
      <c r="BZ75" s="84"/>
      <c r="CA75" s="84"/>
      <c r="CB75" s="84"/>
      <c r="CC75" s="84"/>
      <c r="CD75" s="84"/>
      <c r="CE75" s="84"/>
      <c r="CF75" s="84" t="s">
        <v>31</v>
      </c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12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</row>
    <row r="76" spans="1:149" ht="21.75" customHeight="1">
      <c r="A76" s="77" t="s">
        <v>116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78" t="s">
        <v>117</v>
      </c>
      <c r="BY76" s="78"/>
      <c r="BZ76" s="78"/>
      <c r="CA76" s="78"/>
      <c r="CB76" s="78"/>
      <c r="CC76" s="78"/>
      <c r="CD76" s="78"/>
      <c r="CE76" s="78"/>
      <c r="CF76" s="78" t="s">
        <v>118</v>
      </c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8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</row>
    <row r="77" spans="1:149" ht="17.25" customHeight="1">
      <c r="A77" s="77" t="s">
        <v>119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78" t="s">
        <v>120</v>
      </c>
      <c r="BY77" s="78"/>
      <c r="BZ77" s="78"/>
      <c r="CA77" s="78"/>
      <c r="CB77" s="78"/>
      <c r="CC77" s="78"/>
      <c r="CD77" s="78"/>
      <c r="CE77" s="78"/>
      <c r="CF77" s="78" t="s">
        <v>121</v>
      </c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8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</row>
    <row r="78" spans="1:149" ht="21.75" customHeight="1">
      <c r="A78" s="77" t="s">
        <v>122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78" t="s">
        <v>123</v>
      </c>
      <c r="BY78" s="78"/>
      <c r="BZ78" s="78"/>
      <c r="CA78" s="78"/>
      <c r="CB78" s="78"/>
      <c r="CC78" s="78"/>
      <c r="CD78" s="78"/>
      <c r="CE78" s="78"/>
      <c r="CF78" s="78" t="s">
        <v>124</v>
      </c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8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</row>
    <row r="79" spans="1:149" s="4" customFormat="1" ht="12" customHeight="1">
      <c r="A79" s="88" t="s">
        <v>125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4" t="s">
        <v>126</v>
      </c>
      <c r="BY79" s="84"/>
      <c r="BZ79" s="84"/>
      <c r="CA79" s="84"/>
      <c r="CB79" s="84"/>
      <c r="CC79" s="84"/>
      <c r="CD79" s="84"/>
      <c r="CE79" s="84"/>
      <c r="CF79" s="84" t="s">
        <v>31</v>
      </c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12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</row>
    <row r="80" spans="1:149" ht="27" customHeight="1">
      <c r="A80" s="77" t="s">
        <v>127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78" t="s">
        <v>128</v>
      </c>
      <c r="BY80" s="78"/>
      <c r="BZ80" s="78"/>
      <c r="CA80" s="78"/>
      <c r="CB80" s="78"/>
      <c r="CC80" s="78"/>
      <c r="CD80" s="78"/>
      <c r="CE80" s="78"/>
      <c r="CF80" s="78" t="s">
        <v>129</v>
      </c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8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</row>
    <row r="81" spans="1:153" s="49" customFormat="1" ht="18" customHeight="1">
      <c r="A81" s="130" t="s">
        <v>239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2" t="s">
        <v>130</v>
      </c>
      <c r="BY81" s="132"/>
      <c r="BZ81" s="132"/>
      <c r="CA81" s="132"/>
      <c r="CB81" s="132"/>
      <c r="CC81" s="132"/>
      <c r="CD81" s="132"/>
      <c r="CE81" s="132"/>
      <c r="CF81" s="132" t="s">
        <v>31</v>
      </c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48"/>
      <c r="CT81" s="129">
        <f>DG81+DT81+EG81</f>
        <v>17868974.03</v>
      </c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>
        <f>DG85+DG101</f>
        <v>6550302.91</v>
      </c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>
        <f>DT85+DT101</f>
        <v>3037233.5100000002</v>
      </c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>
        <f>EG85+EG101</f>
        <v>8281437.61</v>
      </c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W81" s="50">
        <f>EG81</f>
        <v>8281437.61</v>
      </c>
    </row>
    <row r="82" spans="1:149" ht="24.75" customHeight="1">
      <c r="A82" s="77" t="s">
        <v>131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78" t="s">
        <v>132</v>
      </c>
      <c r="BY82" s="78"/>
      <c r="BZ82" s="78"/>
      <c r="CA82" s="78"/>
      <c r="CB82" s="78"/>
      <c r="CC82" s="78"/>
      <c r="CD82" s="78"/>
      <c r="CE82" s="78"/>
      <c r="CF82" s="78" t="s">
        <v>133</v>
      </c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8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</row>
    <row r="83" spans="1:149" ht="14.25" customHeight="1">
      <c r="A83" s="77" t="s">
        <v>134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78" t="s">
        <v>135</v>
      </c>
      <c r="BY83" s="78"/>
      <c r="BZ83" s="78"/>
      <c r="CA83" s="78"/>
      <c r="CB83" s="78"/>
      <c r="CC83" s="78"/>
      <c r="CD83" s="78"/>
      <c r="CE83" s="78"/>
      <c r="CF83" s="78" t="s">
        <v>136</v>
      </c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8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</row>
    <row r="84" spans="1:149" ht="13.5" customHeight="1">
      <c r="A84" s="77" t="s">
        <v>137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78" t="s">
        <v>138</v>
      </c>
      <c r="BY84" s="78"/>
      <c r="BZ84" s="78"/>
      <c r="CA84" s="78"/>
      <c r="CB84" s="78"/>
      <c r="CC84" s="78"/>
      <c r="CD84" s="78"/>
      <c r="CE84" s="78"/>
      <c r="CF84" s="78" t="s">
        <v>139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8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</row>
    <row r="85" spans="1:153" ht="11.25" customHeight="1">
      <c r="A85" s="77" t="s">
        <v>140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78" t="s">
        <v>141</v>
      </c>
      <c r="BY85" s="78"/>
      <c r="BZ85" s="78"/>
      <c r="CA85" s="78"/>
      <c r="CB85" s="78"/>
      <c r="CC85" s="78"/>
      <c r="CD85" s="78"/>
      <c r="CE85" s="78"/>
      <c r="CF85" s="78" t="s">
        <v>142</v>
      </c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8"/>
      <c r="CT85" s="76">
        <f>DG85+DT85+EG85</f>
        <v>12540955.41</v>
      </c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>
        <f>DG87+DG88+DG89+DG91+DG92+DG93+DG97+DG98+DG99+DG90+DG96</f>
        <v>4480649.41</v>
      </c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>
        <f>DT87+DT88+DT89+DT91+DT92+DT93+DT97+DT98+DT99</f>
        <v>3037233.5100000002</v>
      </c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>
        <f>EG87+EG88+EG89+EG91+EG92+EG93+EG97+EG98+EG99+EG90+EG94+EG95+EG100+EG96</f>
        <v>5023072.49</v>
      </c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W85" s="1" t="s">
        <v>306</v>
      </c>
    </row>
    <row r="86" spans="1:153" ht="11.25" customHeight="1">
      <c r="A86" s="117" t="s">
        <v>143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9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8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W86" s="18">
        <f>CT81-Закупки!DF7</f>
        <v>0</v>
      </c>
    </row>
    <row r="87" spans="1:149" ht="11.25" customHeight="1">
      <c r="A87" s="77" t="s">
        <v>265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8" t="s">
        <v>31</v>
      </c>
      <c r="BY87" s="78"/>
      <c r="BZ87" s="78"/>
      <c r="CA87" s="78"/>
      <c r="CB87" s="78"/>
      <c r="CC87" s="78"/>
      <c r="CD87" s="78"/>
      <c r="CE87" s="78"/>
      <c r="CF87" s="78" t="s">
        <v>142</v>
      </c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8" t="s">
        <v>270</v>
      </c>
      <c r="CT87" s="76">
        <f aca="true" t="shared" si="3" ref="CT87:CT100">DG87+DT87+EG87</f>
        <v>133871.22999999998</v>
      </c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>
        <v>55908.84</v>
      </c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>
        <v>0</v>
      </c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>
        <f>63211.84+9750.55+5000</f>
        <v>77962.39</v>
      </c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</row>
    <row r="88" spans="1:149" ht="11.25" customHeight="1">
      <c r="A88" s="77" t="s">
        <v>266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8" t="s">
        <v>31</v>
      </c>
      <c r="BY88" s="78"/>
      <c r="BZ88" s="78"/>
      <c r="CA88" s="78"/>
      <c r="CB88" s="78"/>
      <c r="CC88" s="78"/>
      <c r="CD88" s="78"/>
      <c r="CE88" s="78"/>
      <c r="CF88" s="78" t="s">
        <v>142</v>
      </c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8" t="s">
        <v>271</v>
      </c>
      <c r="CT88" s="76">
        <f t="shared" si="3"/>
        <v>352599.26</v>
      </c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>
        <v>76800</v>
      </c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>
        <v>0</v>
      </c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>
        <f>199299.26+35000+41500</f>
        <v>275799.26</v>
      </c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</row>
    <row r="89" spans="1:149" ht="11.25" customHeight="1">
      <c r="A89" s="77" t="s">
        <v>267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8" t="s">
        <v>31</v>
      </c>
      <c r="BY89" s="78"/>
      <c r="BZ89" s="78"/>
      <c r="CA89" s="78"/>
      <c r="CB89" s="78"/>
      <c r="CC89" s="78"/>
      <c r="CD89" s="78"/>
      <c r="CE89" s="78"/>
      <c r="CF89" s="78" t="s">
        <v>142</v>
      </c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8" t="s">
        <v>272</v>
      </c>
      <c r="CT89" s="76">
        <f t="shared" si="3"/>
        <v>896417.4199999999</v>
      </c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>
        <f>247635.44+0.26+343571.3-343571.56</f>
        <v>247635.44</v>
      </c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>
        <v>0</v>
      </c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>
        <v>648781.98</v>
      </c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</row>
    <row r="90" spans="1:149" ht="11.25" customHeight="1">
      <c r="A90" s="77" t="s">
        <v>296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8" t="s">
        <v>31</v>
      </c>
      <c r="BY90" s="78"/>
      <c r="BZ90" s="78"/>
      <c r="CA90" s="78"/>
      <c r="CB90" s="78"/>
      <c r="CC90" s="78"/>
      <c r="CD90" s="78"/>
      <c r="CE90" s="78"/>
      <c r="CF90" s="78" t="s">
        <v>142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8" t="s">
        <v>292</v>
      </c>
      <c r="CT90" s="76">
        <f>DG90+DT90+EG90</f>
        <v>689472</v>
      </c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>
        <v>685872</v>
      </c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>
        <v>0</v>
      </c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>
        <v>3600</v>
      </c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</row>
    <row r="91" spans="1:153" ht="11.25" customHeight="1">
      <c r="A91" s="77" t="s">
        <v>268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8" t="s">
        <v>31</v>
      </c>
      <c r="BY91" s="78"/>
      <c r="BZ91" s="78"/>
      <c r="CA91" s="78"/>
      <c r="CB91" s="78"/>
      <c r="CC91" s="78"/>
      <c r="CD91" s="78"/>
      <c r="CE91" s="78"/>
      <c r="CF91" s="78" t="s">
        <v>142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8" t="s">
        <v>273</v>
      </c>
      <c r="CT91" s="76">
        <f t="shared" si="3"/>
        <v>2085011.8599999999</v>
      </c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>
        <v>27961.26</v>
      </c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94">
        <f>2790000+18982+200000-218982-2571018+276270+290632.62</f>
        <v>785884.62</v>
      </c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76">
        <f>672757.43+798908.59-0.04-200000-500</f>
        <v>1271165.98</v>
      </c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W91" s="18">
        <f>DT91+DT92</f>
        <v>785884.62</v>
      </c>
    </row>
    <row r="92" spans="1:149" ht="11.25" customHeight="1">
      <c r="A92" s="77" t="s">
        <v>276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8" t="s">
        <v>31</v>
      </c>
      <c r="BY92" s="78"/>
      <c r="BZ92" s="78"/>
      <c r="CA92" s="78"/>
      <c r="CB92" s="78"/>
      <c r="CC92" s="78"/>
      <c r="CD92" s="78"/>
      <c r="CE92" s="78"/>
      <c r="CF92" s="78" t="s">
        <v>142</v>
      </c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8" t="s">
        <v>275</v>
      </c>
      <c r="CT92" s="76">
        <f t="shared" si="3"/>
        <v>2246005.37</v>
      </c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>
        <f>929799.6+39200-32994.23</f>
        <v>936005.37</v>
      </c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94">
        <v>0</v>
      </c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76">
        <f>453794.56+100000+200000+23750+122455.44+200000+10000+100000+100000</f>
        <v>1310000</v>
      </c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</row>
    <row r="93" spans="1:149" ht="11.25" customHeight="1">
      <c r="A93" s="77" t="s">
        <v>269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8" t="s">
        <v>31</v>
      </c>
      <c r="BY93" s="78"/>
      <c r="BZ93" s="78"/>
      <c r="CA93" s="78"/>
      <c r="CB93" s="78"/>
      <c r="CC93" s="78"/>
      <c r="CD93" s="78"/>
      <c r="CE93" s="78"/>
      <c r="CF93" s="78" t="s">
        <v>142</v>
      </c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8" t="s">
        <v>274</v>
      </c>
      <c r="CT93" s="76">
        <f t="shared" si="3"/>
        <v>2550712.89</v>
      </c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>
        <f>153336-153336</f>
        <v>0</v>
      </c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94">
        <f>710000+431059.89-210000+210000+111776+998513</f>
        <v>2251348.89</v>
      </c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76">
        <v>299364</v>
      </c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</row>
    <row r="94" spans="1:149" s="40" customFormat="1" ht="11.25" customHeight="1">
      <c r="A94" s="95" t="s">
        <v>322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9" t="s">
        <v>31</v>
      </c>
      <c r="BY94" s="99"/>
      <c r="BZ94" s="99"/>
      <c r="CA94" s="99"/>
      <c r="CB94" s="99"/>
      <c r="CC94" s="99"/>
      <c r="CD94" s="99"/>
      <c r="CE94" s="99"/>
      <c r="CF94" s="99" t="s">
        <v>142</v>
      </c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42" t="s">
        <v>92</v>
      </c>
      <c r="CT94" s="94">
        <f t="shared" si="3"/>
        <v>0</v>
      </c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>
        <v>0</v>
      </c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>
        <v>0</v>
      </c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>
        <v>0</v>
      </c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</row>
    <row r="95" spans="1:149" s="40" customFormat="1" ht="11.25" customHeight="1">
      <c r="A95" s="95" t="s">
        <v>323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9" t="s">
        <v>31</v>
      </c>
      <c r="BY95" s="99"/>
      <c r="BZ95" s="99"/>
      <c r="CA95" s="99"/>
      <c r="CB95" s="99"/>
      <c r="CC95" s="99"/>
      <c r="CD95" s="99"/>
      <c r="CE95" s="99"/>
      <c r="CF95" s="99" t="s">
        <v>142</v>
      </c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42" t="s">
        <v>320</v>
      </c>
      <c r="CT95" s="94">
        <f t="shared" si="3"/>
        <v>20000</v>
      </c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>
        <v>0</v>
      </c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>
        <v>0</v>
      </c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>
        <f>1510+18490</f>
        <v>20000</v>
      </c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</row>
    <row r="96" spans="1:149" s="40" customFormat="1" ht="11.25" customHeight="1">
      <c r="A96" s="95" t="s">
        <v>346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9" t="s">
        <v>31</v>
      </c>
      <c r="BY96" s="99"/>
      <c r="BZ96" s="99"/>
      <c r="CA96" s="99"/>
      <c r="CB96" s="99"/>
      <c r="CC96" s="99"/>
      <c r="CD96" s="99"/>
      <c r="CE96" s="99"/>
      <c r="CF96" s="99" t="s">
        <v>142</v>
      </c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55" t="s">
        <v>347</v>
      </c>
      <c r="CT96" s="94">
        <f>DG96+DT96+EG96</f>
        <v>55523.62</v>
      </c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>
        <v>35531.72</v>
      </c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>
        <v>0</v>
      </c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>
        <f>13991.9+6000</f>
        <v>19991.9</v>
      </c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</row>
    <row r="97" spans="1:149" s="40" customFormat="1" ht="11.25" customHeight="1">
      <c r="A97" s="95" t="s">
        <v>293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9" t="s">
        <v>31</v>
      </c>
      <c r="BY97" s="99"/>
      <c r="BZ97" s="99"/>
      <c r="CA97" s="99"/>
      <c r="CB97" s="99"/>
      <c r="CC97" s="99"/>
      <c r="CD97" s="99"/>
      <c r="CE97" s="99"/>
      <c r="CF97" s="99" t="s">
        <v>142</v>
      </c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42" t="s">
        <v>279</v>
      </c>
      <c r="CT97" s="94">
        <f t="shared" si="3"/>
        <v>127542.07</v>
      </c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>
        <f>38709.75+446.07-1936.5</f>
        <v>37219.32</v>
      </c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>
        <v>0</v>
      </c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>
        <v>90322.75</v>
      </c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</row>
    <row r="98" spans="1:149" s="40" customFormat="1" ht="11.25" customHeight="1">
      <c r="A98" s="95" t="s">
        <v>294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9" t="s">
        <v>31</v>
      </c>
      <c r="BY98" s="99"/>
      <c r="BZ98" s="99"/>
      <c r="CA98" s="99"/>
      <c r="CB98" s="99"/>
      <c r="CC98" s="99"/>
      <c r="CD98" s="99"/>
      <c r="CE98" s="99"/>
      <c r="CF98" s="99" t="s">
        <v>142</v>
      </c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42" t="s">
        <v>280</v>
      </c>
      <c r="CT98" s="94">
        <f t="shared" si="3"/>
        <v>169936.5</v>
      </c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>
        <v>1936.5</v>
      </c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>
        <v>0</v>
      </c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>
        <f>40087.61+20000+10000+97912.39</f>
        <v>168000</v>
      </c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</row>
    <row r="99" spans="1:149" s="40" customFormat="1" ht="11.25" customHeight="1">
      <c r="A99" s="95" t="s">
        <v>295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9" t="s">
        <v>31</v>
      </c>
      <c r="BY99" s="99"/>
      <c r="BZ99" s="99"/>
      <c r="CA99" s="99"/>
      <c r="CB99" s="99"/>
      <c r="CC99" s="99"/>
      <c r="CD99" s="99"/>
      <c r="CE99" s="99"/>
      <c r="CF99" s="99" t="s">
        <v>142</v>
      </c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42" t="s">
        <v>281</v>
      </c>
      <c r="CT99" s="94">
        <f t="shared" si="3"/>
        <v>3154507.2</v>
      </c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>
        <f>122799.56+2067095.24+153336-446.07+32994.23</f>
        <v>2375778.96</v>
      </c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>
        <v>0</v>
      </c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>
        <f>1191897.33-190857.83-2000-20311.26-100000-100000</f>
        <v>778728.2400000001</v>
      </c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</row>
    <row r="100" spans="1:149" s="40" customFormat="1" ht="11.25" customHeight="1">
      <c r="A100" s="95" t="s">
        <v>324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9" t="s">
        <v>31</v>
      </c>
      <c r="BY100" s="99"/>
      <c r="BZ100" s="99"/>
      <c r="CA100" s="99"/>
      <c r="CB100" s="99"/>
      <c r="CC100" s="99"/>
      <c r="CD100" s="99"/>
      <c r="CE100" s="99"/>
      <c r="CF100" s="99" t="s">
        <v>142</v>
      </c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42" t="s">
        <v>321</v>
      </c>
      <c r="CT100" s="94">
        <f t="shared" si="3"/>
        <v>59355.99</v>
      </c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>
        <v>0</v>
      </c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>
        <v>0</v>
      </c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>
        <v>59355.99</v>
      </c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</row>
    <row r="101" spans="1:149" s="4" customFormat="1" ht="11.25" customHeight="1">
      <c r="A101" s="133" t="s">
        <v>267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84" t="s">
        <v>31</v>
      </c>
      <c r="BY101" s="84"/>
      <c r="BZ101" s="84"/>
      <c r="CA101" s="84"/>
      <c r="CB101" s="84"/>
      <c r="CC101" s="84"/>
      <c r="CD101" s="84"/>
      <c r="CE101" s="84"/>
      <c r="CF101" s="84" t="s">
        <v>339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12" t="s">
        <v>272</v>
      </c>
      <c r="CT101" s="85">
        <f>DG101+DT101+EG101</f>
        <v>5328018.62</v>
      </c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>
        <f>1245543.8+824109.7</f>
        <v>2069653.5</v>
      </c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>
        <v>0</v>
      </c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>
        <v>3258365.12</v>
      </c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</row>
    <row r="102" spans="1:149" ht="11.25" customHeight="1">
      <c r="A102" s="77" t="s">
        <v>144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78" t="s">
        <v>145</v>
      </c>
      <c r="BY102" s="78"/>
      <c r="BZ102" s="78"/>
      <c r="CA102" s="78"/>
      <c r="CB102" s="78"/>
      <c r="CC102" s="78"/>
      <c r="CD102" s="78"/>
      <c r="CE102" s="78"/>
      <c r="CF102" s="78" t="s">
        <v>146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8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</row>
    <row r="103" spans="1:149" ht="24" customHeight="1">
      <c r="A103" s="111" t="s">
        <v>147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78" t="s">
        <v>148</v>
      </c>
      <c r="BY103" s="78"/>
      <c r="BZ103" s="78"/>
      <c r="CA103" s="78"/>
      <c r="CB103" s="78"/>
      <c r="CC103" s="78"/>
      <c r="CD103" s="78"/>
      <c r="CE103" s="78"/>
      <c r="CF103" s="78" t="s">
        <v>149</v>
      </c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8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</row>
    <row r="104" spans="1:149" ht="22.5" customHeight="1">
      <c r="A104" s="111" t="s">
        <v>150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78" t="s">
        <v>151</v>
      </c>
      <c r="BY104" s="78"/>
      <c r="BZ104" s="78"/>
      <c r="CA104" s="78"/>
      <c r="CB104" s="78"/>
      <c r="CC104" s="78"/>
      <c r="CD104" s="78"/>
      <c r="CE104" s="78"/>
      <c r="CF104" s="78" t="s">
        <v>152</v>
      </c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8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</row>
    <row r="105" spans="1:149" s="4" customFormat="1" ht="12.75" customHeight="1">
      <c r="A105" s="83" t="s">
        <v>240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4" t="s">
        <v>153</v>
      </c>
      <c r="BY105" s="84"/>
      <c r="BZ105" s="84"/>
      <c r="CA105" s="84"/>
      <c r="CB105" s="84"/>
      <c r="CC105" s="84"/>
      <c r="CD105" s="84"/>
      <c r="CE105" s="84"/>
      <c r="CF105" s="84" t="s">
        <v>154</v>
      </c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12"/>
      <c r="CT105" s="85">
        <f>EG105</f>
        <v>-170391</v>
      </c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>
        <f>EG108</f>
        <v>-170391</v>
      </c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</row>
    <row r="106" spans="1:149" ht="22.5" customHeight="1">
      <c r="A106" s="93" t="s">
        <v>241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78" t="s">
        <v>155</v>
      </c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8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</row>
    <row r="107" spans="1:149" ht="12.75" customHeight="1">
      <c r="A107" s="93" t="s">
        <v>242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78" t="s">
        <v>156</v>
      </c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8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</row>
    <row r="108" spans="1:149" ht="12.75" customHeight="1">
      <c r="A108" s="93" t="s">
        <v>243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78" t="s">
        <v>157</v>
      </c>
      <c r="BY108" s="78"/>
      <c r="BZ108" s="78"/>
      <c r="CA108" s="78"/>
      <c r="CB108" s="78"/>
      <c r="CC108" s="78"/>
      <c r="CD108" s="78"/>
      <c r="CE108" s="78"/>
      <c r="CF108" s="78" t="s">
        <v>307</v>
      </c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8" t="s">
        <v>308</v>
      </c>
      <c r="CT108" s="76">
        <f>EG108</f>
        <v>-170391</v>
      </c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>
        <f>-56265+(-114126)</f>
        <v>-170391</v>
      </c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</row>
    <row r="109" spans="1:149" ht="12.75" customHeight="1">
      <c r="A109" s="83" t="s">
        <v>244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4" t="s">
        <v>158</v>
      </c>
      <c r="BY109" s="84"/>
      <c r="BZ109" s="84"/>
      <c r="CA109" s="84"/>
      <c r="CB109" s="84"/>
      <c r="CC109" s="84"/>
      <c r="CD109" s="84"/>
      <c r="CE109" s="84"/>
      <c r="CF109" s="84" t="s">
        <v>31</v>
      </c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12"/>
      <c r="CT109" s="85">
        <f>DT991</f>
        <v>0</v>
      </c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76">
        <v>0</v>
      </c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>
        <v>0</v>
      </c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85">
        <f>EG112</f>
        <v>0</v>
      </c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</row>
    <row r="110" spans="1:149" ht="22.5" customHeight="1">
      <c r="A110" s="93" t="s">
        <v>159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78" t="s">
        <v>160</v>
      </c>
      <c r="BY110" s="78"/>
      <c r="BZ110" s="78"/>
      <c r="CA110" s="78"/>
      <c r="CB110" s="78"/>
      <c r="CC110" s="78"/>
      <c r="CD110" s="78"/>
      <c r="CE110" s="78"/>
      <c r="CF110" s="78" t="s">
        <v>161</v>
      </c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8"/>
      <c r="CT110" s="76">
        <f>DG110</f>
        <v>0</v>
      </c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>
        <v>0</v>
      </c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>
        <v>0</v>
      </c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</row>
    <row r="111" spans="1:149" ht="3" customHeight="1" hidden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</row>
    <row r="112" spans="1:149" ht="20.25" customHeight="1">
      <c r="A112" s="93" t="s">
        <v>325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120">
        <v>4050</v>
      </c>
      <c r="BY112" s="121"/>
      <c r="BZ112" s="121"/>
      <c r="CA112" s="121"/>
      <c r="CB112" s="121"/>
      <c r="CC112" s="121"/>
      <c r="CD112" s="121"/>
      <c r="CE112" s="122"/>
      <c r="CF112" s="120">
        <v>540</v>
      </c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2"/>
      <c r="CS112" s="43"/>
      <c r="CT112" s="123">
        <f>EG112</f>
        <v>0</v>
      </c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2"/>
      <c r="DF112" s="10"/>
      <c r="DG112" s="123">
        <v>0</v>
      </c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5"/>
      <c r="DT112" s="123">
        <v>0</v>
      </c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5"/>
      <c r="EG112" s="123">
        <v>0</v>
      </c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5"/>
    </row>
    <row r="113" spans="1:149" s="2" customFormat="1" ht="20.25" customHeight="1">
      <c r="A113" s="13" t="s">
        <v>245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7"/>
      <c r="BX113" s="126"/>
      <c r="BY113" s="127"/>
      <c r="BZ113" s="127"/>
      <c r="CA113" s="127"/>
      <c r="CB113" s="127"/>
      <c r="CC113" s="127"/>
      <c r="CD113" s="127"/>
      <c r="CE113" s="128"/>
      <c r="CF113" s="126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8"/>
      <c r="CS113" s="13"/>
      <c r="CT113" s="126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8"/>
      <c r="DF113" s="13"/>
      <c r="DG113" s="126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8"/>
      <c r="DT113" s="126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8"/>
      <c r="EG113" s="126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8"/>
    </row>
  </sheetData>
  <sheetProtection/>
  <mergeCells count="753">
    <mergeCell ref="A26:BW26"/>
    <mergeCell ref="BX26:CE26"/>
    <mergeCell ref="A74:BW74"/>
    <mergeCell ref="BX74:CE74"/>
    <mergeCell ref="CF74:CR74"/>
    <mergeCell ref="CT74:DF74"/>
    <mergeCell ref="DG74:DS74"/>
    <mergeCell ref="DT74:EF74"/>
    <mergeCell ref="EG28:ES28"/>
    <mergeCell ref="DT28:EF28"/>
    <mergeCell ref="DG28:DS28"/>
    <mergeCell ref="CT28:DE28"/>
    <mergeCell ref="EG27:ES27"/>
    <mergeCell ref="EG26:ES26"/>
    <mergeCell ref="CT27:DE27"/>
    <mergeCell ref="DG27:DS27"/>
    <mergeCell ref="DT27:EF27"/>
    <mergeCell ref="CF26:CQ26"/>
    <mergeCell ref="CT26:DE26"/>
    <mergeCell ref="DG26:DS26"/>
    <mergeCell ref="DT26:EF26"/>
    <mergeCell ref="A72:BW72"/>
    <mergeCell ref="BX72:CE72"/>
    <mergeCell ref="CF72:CR72"/>
    <mergeCell ref="CT72:DF72"/>
    <mergeCell ref="DG72:DS72"/>
    <mergeCell ref="DT72:EF72"/>
    <mergeCell ref="EG21:ES21"/>
    <mergeCell ref="A21:BW21"/>
    <mergeCell ref="BX21:CE21"/>
    <mergeCell ref="CF21:CR21"/>
    <mergeCell ref="CT21:DF21"/>
    <mergeCell ref="DG21:DS21"/>
    <mergeCell ref="DT21:EF21"/>
    <mergeCell ref="EG20:ES20"/>
    <mergeCell ref="A20:BW20"/>
    <mergeCell ref="BX20:CE20"/>
    <mergeCell ref="CF20:CR20"/>
    <mergeCell ref="CT20:DF20"/>
    <mergeCell ref="DG20:DS20"/>
    <mergeCell ref="DT20:EF20"/>
    <mergeCell ref="DG39:DS39"/>
    <mergeCell ref="DT39:EF39"/>
    <mergeCell ref="EG39:ES39"/>
    <mergeCell ref="DT6:EF6"/>
    <mergeCell ref="A6:BW6"/>
    <mergeCell ref="BX6:CE6"/>
    <mergeCell ref="DG6:DS6"/>
    <mergeCell ref="EG6:ES6"/>
    <mergeCell ref="A8:BW8"/>
    <mergeCell ref="BX8:CE8"/>
    <mergeCell ref="A1:ES1"/>
    <mergeCell ref="A3:BW5"/>
    <mergeCell ref="BX3:CE5"/>
    <mergeCell ref="CF3:CR5"/>
    <mergeCell ref="CS3:CS5"/>
    <mergeCell ref="CT3:ES3"/>
    <mergeCell ref="CT4:DF5"/>
    <mergeCell ref="EG4:ES5"/>
    <mergeCell ref="CF8:CR8"/>
    <mergeCell ref="CT8:DF8"/>
    <mergeCell ref="DG4:DS5"/>
    <mergeCell ref="DT4:EF5"/>
    <mergeCell ref="CF6:CR6"/>
    <mergeCell ref="CT6:DF6"/>
    <mergeCell ref="DG7:DS7"/>
    <mergeCell ref="A7:BW7"/>
    <mergeCell ref="BX7:CE7"/>
    <mergeCell ref="CF10:CR10"/>
    <mergeCell ref="CT10:DF10"/>
    <mergeCell ref="DG10:DS10"/>
    <mergeCell ref="DT10:EF10"/>
    <mergeCell ref="DT7:EF7"/>
    <mergeCell ref="DT9:EF9"/>
    <mergeCell ref="CF7:CR7"/>
    <mergeCell ref="CT7:DF7"/>
    <mergeCell ref="EG7:ES7"/>
    <mergeCell ref="EG8:ES8"/>
    <mergeCell ref="A9:BW9"/>
    <mergeCell ref="BX9:CE9"/>
    <mergeCell ref="CF9:CR9"/>
    <mergeCell ref="CT9:DF9"/>
    <mergeCell ref="DG9:DS9"/>
    <mergeCell ref="DG8:DS8"/>
    <mergeCell ref="DT8:EF8"/>
    <mergeCell ref="EG9:ES9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DT22:EF22"/>
    <mergeCell ref="EG22:ES22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CF23:CR23"/>
    <mergeCell ref="CT23:DF23"/>
    <mergeCell ref="DG23:DS23"/>
    <mergeCell ref="DT23:EF23"/>
    <mergeCell ref="EG16:ES16"/>
    <mergeCell ref="A22:BW22"/>
    <mergeCell ref="BX22:CE22"/>
    <mergeCell ref="CF22:CR22"/>
    <mergeCell ref="CT22:DF22"/>
    <mergeCell ref="DG22:DS22"/>
    <mergeCell ref="EG23:ES23"/>
    <mergeCell ref="A25:BW25"/>
    <mergeCell ref="BX25:CE25"/>
    <mergeCell ref="CF25:CR25"/>
    <mergeCell ref="CT25:DF25"/>
    <mergeCell ref="DG25:DS25"/>
    <mergeCell ref="DT25:EF25"/>
    <mergeCell ref="EG25:ES25"/>
    <mergeCell ref="A23:BW23"/>
    <mergeCell ref="BX23:CE23"/>
    <mergeCell ref="A27:BW27"/>
    <mergeCell ref="A28:BW28"/>
    <mergeCell ref="BX27:CE27"/>
    <mergeCell ref="A29:BW29"/>
    <mergeCell ref="BX29:CE29"/>
    <mergeCell ref="CF29:CR29"/>
    <mergeCell ref="BX28:CE28"/>
    <mergeCell ref="CF28:CQ28"/>
    <mergeCell ref="CF27:CQ27"/>
    <mergeCell ref="CT29:DF29"/>
    <mergeCell ref="DG29:DS29"/>
    <mergeCell ref="CF30:CR30"/>
    <mergeCell ref="CT30:DF30"/>
    <mergeCell ref="DG30:DS30"/>
    <mergeCell ref="DT30:EF30"/>
    <mergeCell ref="DT29:EF29"/>
    <mergeCell ref="EG29:ES29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CF34:CR34"/>
    <mergeCell ref="CT34:DF34"/>
    <mergeCell ref="DG34:DS34"/>
    <mergeCell ref="DT34:EF34"/>
    <mergeCell ref="EG32:ES32"/>
    <mergeCell ref="A34:BW34"/>
    <mergeCell ref="BX34:CE34"/>
    <mergeCell ref="DT38:EF38"/>
    <mergeCell ref="EG38:ES38"/>
    <mergeCell ref="A33:BW33"/>
    <mergeCell ref="BX33:CE33"/>
    <mergeCell ref="CF33:CR33"/>
    <mergeCell ref="CT33:DF33"/>
    <mergeCell ref="DG33:DS33"/>
    <mergeCell ref="EG34:ES34"/>
    <mergeCell ref="A37:BW37"/>
    <mergeCell ref="DT36:EF36"/>
    <mergeCell ref="EG40:ES40"/>
    <mergeCell ref="A38:BW38"/>
    <mergeCell ref="BX38:CE38"/>
    <mergeCell ref="CF38:CR38"/>
    <mergeCell ref="CT38:DF38"/>
    <mergeCell ref="DG38:DS38"/>
    <mergeCell ref="A39:BW39"/>
    <mergeCell ref="BX39:CE39"/>
    <mergeCell ref="CF39:CR39"/>
    <mergeCell ref="CT39:DF39"/>
    <mergeCell ref="A40:BW40"/>
    <mergeCell ref="BX40:CE40"/>
    <mergeCell ref="CF40:CR40"/>
    <mergeCell ref="CT40:DF40"/>
    <mergeCell ref="DG40:DS40"/>
    <mergeCell ref="DT40:EF40"/>
    <mergeCell ref="A41:BW41"/>
    <mergeCell ref="BX41:CE42"/>
    <mergeCell ref="CF41:CR42"/>
    <mergeCell ref="CS41:CS42"/>
    <mergeCell ref="CT41:DF42"/>
    <mergeCell ref="DG41:DS42"/>
    <mergeCell ref="DT41:EF42"/>
    <mergeCell ref="EG41:ES42"/>
    <mergeCell ref="A42:BW42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DT68:EF68"/>
    <mergeCell ref="EG68:ES68"/>
    <mergeCell ref="A67:BW67"/>
    <mergeCell ref="BX67:CE67"/>
    <mergeCell ref="CF67:CR67"/>
    <mergeCell ref="CT67:DF67"/>
    <mergeCell ref="DG67:DS67"/>
    <mergeCell ref="EG69:ES69"/>
    <mergeCell ref="DT67:EF67"/>
    <mergeCell ref="CF69:CR69"/>
    <mergeCell ref="CT69:DF69"/>
    <mergeCell ref="DG69:DS69"/>
    <mergeCell ref="DT69:EF69"/>
    <mergeCell ref="EG67:ES67"/>
    <mergeCell ref="DG70:DS70"/>
    <mergeCell ref="DT70:EF70"/>
    <mergeCell ref="A68:BW68"/>
    <mergeCell ref="BX68:CE68"/>
    <mergeCell ref="CF68:CR68"/>
    <mergeCell ref="CT68:DF68"/>
    <mergeCell ref="DG68:DS68"/>
    <mergeCell ref="EG70:ES70"/>
    <mergeCell ref="A69:BW69"/>
    <mergeCell ref="BX69:CE69"/>
    <mergeCell ref="DT75:EF75"/>
    <mergeCell ref="EG75:ES75"/>
    <mergeCell ref="A71:BW71"/>
    <mergeCell ref="BX71:CE71"/>
    <mergeCell ref="CF71:CR71"/>
    <mergeCell ref="CT71:DF71"/>
    <mergeCell ref="DG71:DS71"/>
    <mergeCell ref="DT71:EF71"/>
    <mergeCell ref="CF76:CR76"/>
    <mergeCell ref="CT76:DF76"/>
    <mergeCell ref="DG76:DS76"/>
    <mergeCell ref="DT76:EF76"/>
    <mergeCell ref="EG71:ES71"/>
    <mergeCell ref="EG73:ES73"/>
    <mergeCell ref="DT73:EF73"/>
    <mergeCell ref="EG72:ES72"/>
    <mergeCell ref="EG74:ES74"/>
    <mergeCell ref="A75:BW75"/>
    <mergeCell ref="BX75:CE75"/>
    <mergeCell ref="CF75:CR75"/>
    <mergeCell ref="CT75:DF75"/>
    <mergeCell ref="DG75:DS75"/>
    <mergeCell ref="EG76:ES76"/>
    <mergeCell ref="A77:BW77"/>
    <mergeCell ref="BX77:CE77"/>
    <mergeCell ref="CF77:CR77"/>
    <mergeCell ref="CT77:DF77"/>
    <mergeCell ref="DG77:DS77"/>
    <mergeCell ref="DT77:EF77"/>
    <mergeCell ref="EG77:ES77"/>
    <mergeCell ref="A76:BW76"/>
    <mergeCell ref="BX76:CE76"/>
    <mergeCell ref="DT79:EF79"/>
    <mergeCell ref="EG79:ES79"/>
    <mergeCell ref="A78:BW78"/>
    <mergeCell ref="BX78:CE78"/>
    <mergeCell ref="CF78:CR78"/>
    <mergeCell ref="CT78:DF78"/>
    <mergeCell ref="DG78:DS78"/>
    <mergeCell ref="DT78:EF78"/>
    <mergeCell ref="CF80:CR80"/>
    <mergeCell ref="CT80:DF80"/>
    <mergeCell ref="DG80:DS80"/>
    <mergeCell ref="DT80:EF80"/>
    <mergeCell ref="EG78:ES78"/>
    <mergeCell ref="A79:BW79"/>
    <mergeCell ref="BX79:CE79"/>
    <mergeCell ref="CF79:CR79"/>
    <mergeCell ref="CT79:DF79"/>
    <mergeCell ref="DG79:DS79"/>
    <mergeCell ref="EG80:ES80"/>
    <mergeCell ref="A81:BW81"/>
    <mergeCell ref="BX81:CE81"/>
    <mergeCell ref="CF81:CR81"/>
    <mergeCell ref="CT81:DF81"/>
    <mergeCell ref="DG81:DS81"/>
    <mergeCell ref="DT81:EF81"/>
    <mergeCell ref="EG81:ES81"/>
    <mergeCell ref="A80:BW80"/>
    <mergeCell ref="BX80:CE80"/>
    <mergeCell ref="DT83:EF83"/>
    <mergeCell ref="EG83:ES83"/>
    <mergeCell ref="A82:BW82"/>
    <mergeCell ref="BX82:CE82"/>
    <mergeCell ref="CF82:CR82"/>
    <mergeCell ref="CT82:DF82"/>
    <mergeCell ref="DG82:DS82"/>
    <mergeCell ref="DT82:EF82"/>
    <mergeCell ref="CF84:CR84"/>
    <mergeCell ref="CT84:DF84"/>
    <mergeCell ref="DG84:DS84"/>
    <mergeCell ref="DT84:EF84"/>
    <mergeCell ref="EG82:ES82"/>
    <mergeCell ref="A83:BW83"/>
    <mergeCell ref="BX83:CE83"/>
    <mergeCell ref="CF83:CR83"/>
    <mergeCell ref="CT83:DF83"/>
    <mergeCell ref="DG83:DS83"/>
    <mergeCell ref="EG84:ES84"/>
    <mergeCell ref="A85:BW85"/>
    <mergeCell ref="BX85:CE85"/>
    <mergeCell ref="CF85:CR85"/>
    <mergeCell ref="CT85:DF85"/>
    <mergeCell ref="DG85:DS85"/>
    <mergeCell ref="DT85:EF85"/>
    <mergeCell ref="EG85:ES85"/>
    <mergeCell ref="A84:BW84"/>
    <mergeCell ref="BX84:CE84"/>
    <mergeCell ref="DT87:EF87"/>
    <mergeCell ref="EG87:ES87"/>
    <mergeCell ref="A86:BW86"/>
    <mergeCell ref="BX86:CE86"/>
    <mergeCell ref="CF86:CR86"/>
    <mergeCell ref="CT86:DF86"/>
    <mergeCell ref="DG86:DS86"/>
    <mergeCell ref="DT86:EF86"/>
    <mergeCell ref="CF88:CR88"/>
    <mergeCell ref="CT88:DF88"/>
    <mergeCell ref="DG88:DS88"/>
    <mergeCell ref="DT88:EF88"/>
    <mergeCell ref="EG86:ES86"/>
    <mergeCell ref="A87:BW87"/>
    <mergeCell ref="BX87:CE87"/>
    <mergeCell ref="CF87:CR87"/>
    <mergeCell ref="CT87:DF87"/>
    <mergeCell ref="DG87:DS87"/>
    <mergeCell ref="EG88:ES88"/>
    <mergeCell ref="A89:BW89"/>
    <mergeCell ref="BX89:CE89"/>
    <mergeCell ref="CF89:CR89"/>
    <mergeCell ref="CT89:DF89"/>
    <mergeCell ref="DG89:DS89"/>
    <mergeCell ref="DT89:EF89"/>
    <mergeCell ref="EG89:ES89"/>
    <mergeCell ref="A88:BW88"/>
    <mergeCell ref="BX88:CE88"/>
    <mergeCell ref="DT91:EF91"/>
    <mergeCell ref="EG91:ES91"/>
    <mergeCell ref="A90:BW90"/>
    <mergeCell ref="BX90:CE90"/>
    <mergeCell ref="CF90:CR90"/>
    <mergeCell ref="CT90:DF90"/>
    <mergeCell ref="DG90:DS90"/>
    <mergeCell ref="DT90:EF90"/>
    <mergeCell ref="CF92:CR92"/>
    <mergeCell ref="CT92:DF92"/>
    <mergeCell ref="DG92:DS92"/>
    <mergeCell ref="DT92:EF92"/>
    <mergeCell ref="EG90:ES90"/>
    <mergeCell ref="A91:BW91"/>
    <mergeCell ref="BX91:CE91"/>
    <mergeCell ref="CF91:CR91"/>
    <mergeCell ref="CT91:DF91"/>
    <mergeCell ref="DG91:DS91"/>
    <mergeCell ref="EG92:ES92"/>
    <mergeCell ref="A93:BW93"/>
    <mergeCell ref="BX93:CE93"/>
    <mergeCell ref="CF93:CR93"/>
    <mergeCell ref="CT93:DF93"/>
    <mergeCell ref="DG93:DS93"/>
    <mergeCell ref="DT93:EF93"/>
    <mergeCell ref="EG93:ES93"/>
    <mergeCell ref="A92:BW92"/>
    <mergeCell ref="BX92:CE92"/>
    <mergeCell ref="DT95:EF95"/>
    <mergeCell ref="EG95:ES95"/>
    <mergeCell ref="A94:BW94"/>
    <mergeCell ref="BX94:CE94"/>
    <mergeCell ref="CF94:CR94"/>
    <mergeCell ref="CT94:DF94"/>
    <mergeCell ref="DG94:DS94"/>
    <mergeCell ref="DT94:EF94"/>
    <mergeCell ref="CF97:CR97"/>
    <mergeCell ref="CT97:DF97"/>
    <mergeCell ref="DG97:DS97"/>
    <mergeCell ref="DT97:EF97"/>
    <mergeCell ref="EG94:ES94"/>
    <mergeCell ref="CF96:CR96"/>
    <mergeCell ref="CT96:DF96"/>
    <mergeCell ref="DG96:DS96"/>
    <mergeCell ref="DT96:EF96"/>
    <mergeCell ref="A95:BW95"/>
    <mergeCell ref="BX95:CE95"/>
    <mergeCell ref="CF95:CR95"/>
    <mergeCell ref="CT95:DF95"/>
    <mergeCell ref="DG95:DS95"/>
    <mergeCell ref="EG97:ES97"/>
    <mergeCell ref="A96:BW96"/>
    <mergeCell ref="BX96:CE96"/>
    <mergeCell ref="EG96:ES96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CF102:CR102"/>
    <mergeCell ref="CT102:DF102"/>
    <mergeCell ref="DG102:DS102"/>
    <mergeCell ref="DT102:EF102"/>
    <mergeCell ref="EG99:ES99"/>
    <mergeCell ref="DG101:DS101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A101:BW101"/>
    <mergeCell ref="BX101:CE101"/>
    <mergeCell ref="CF101:CR101"/>
    <mergeCell ref="CT101:DF101"/>
    <mergeCell ref="A103:BW103"/>
    <mergeCell ref="BX103:CE103"/>
    <mergeCell ref="CF103:CR103"/>
    <mergeCell ref="CT103:DF103"/>
    <mergeCell ref="DG103:DS103"/>
    <mergeCell ref="DT103:EF103"/>
    <mergeCell ref="EG103:ES103"/>
    <mergeCell ref="A102:BW102"/>
    <mergeCell ref="BX102:CE102"/>
    <mergeCell ref="DT105:EF105"/>
    <mergeCell ref="EG105:ES105"/>
    <mergeCell ref="A104:BW104"/>
    <mergeCell ref="BX104:CE104"/>
    <mergeCell ref="CF104:CR104"/>
    <mergeCell ref="CT104:DF104"/>
    <mergeCell ref="DG104:DS104"/>
    <mergeCell ref="DT104:EF104"/>
    <mergeCell ref="CF106:CR106"/>
    <mergeCell ref="CT106:DF106"/>
    <mergeCell ref="DG106:DS106"/>
    <mergeCell ref="DT106:EF106"/>
    <mergeCell ref="EG104:ES104"/>
    <mergeCell ref="A105:BW105"/>
    <mergeCell ref="BX105:CE105"/>
    <mergeCell ref="CF105:CR105"/>
    <mergeCell ref="CT105:DF105"/>
    <mergeCell ref="DG105:DS105"/>
    <mergeCell ref="EG106:ES106"/>
    <mergeCell ref="A107:BW107"/>
    <mergeCell ref="BX107:CE107"/>
    <mergeCell ref="CF107:CR107"/>
    <mergeCell ref="CT107:DF107"/>
    <mergeCell ref="DG107:DS107"/>
    <mergeCell ref="DT107:EF107"/>
    <mergeCell ref="EG107:ES107"/>
    <mergeCell ref="A106:BW106"/>
    <mergeCell ref="BX106:CE106"/>
    <mergeCell ref="DT109:EF109"/>
    <mergeCell ref="EG109:ES109"/>
    <mergeCell ref="A108:BW108"/>
    <mergeCell ref="BX108:CE108"/>
    <mergeCell ref="CF108:CR108"/>
    <mergeCell ref="CT108:DF108"/>
    <mergeCell ref="DG108:DS108"/>
    <mergeCell ref="EG110:ES110"/>
    <mergeCell ref="DT108:EF108"/>
    <mergeCell ref="CF110:CR110"/>
    <mergeCell ref="CT110:DF110"/>
    <mergeCell ref="DG110:DS110"/>
    <mergeCell ref="DT110:EF110"/>
    <mergeCell ref="EG108:ES108"/>
    <mergeCell ref="CF112:CR112"/>
    <mergeCell ref="CT112:DE112"/>
    <mergeCell ref="DG112:DS112"/>
    <mergeCell ref="DT112:EF112"/>
    <mergeCell ref="A109:BW109"/>
    <mergeCell ref="BX109:CE109"/>
    <mergeCell ref="CF109:CR109"/>
    <mergeCell ref="CT109:DF109"/>
    <mergeCell ref="DG109:DS109"/>
    <mergeCell ref="BX113:CE113"/>
    <mergeCell ref="CF113:CR113"/>
    <mergeCell ref="CT113:DE113"/>
    <mergeCell ref="DG113:DS113"/>
    <mergeCell ref="DT113:EF113"/>
    <mergeCell ref="EG113:ES113"/>
    <mergeCell ref="A18:BW18"/>
    <mergeCell ref="BX18:CE18"/>
    <mergeCell ref="CF18:CR18"/>
    <mergeCell ref="CT18:DF18"/>
    <mergeCell ref="DG18:DS18"/>
    <mergeCell ref="EG112:ES112"/>
    <mergeCell ref="A110:BW110"/>
    <mergeCell ref="BX110:CE110"/>
    <mergeCell ref="A112:BW112"/>
    <mergeCell ref="BX112:CE112"/>
    <mergeCell ref="EG19:ES19"/>
    <mergeCell ref="CF17:CR17"/>
    <mergeCell ref="CT17:DF17"/>
    <mergeCell ref="DG17:DS17"/>
    <mergeCell ref="DT17:EF17"/>
    <mergeCell ref="EG17:ES17"/>
    <mergeCell ref="CF70:CR70"/>
    <mergeCell ref="CT70:DF70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DG35:DS35"/>
    <mergeCell ref="DT35:EF35"/>
    <mergeCell ref="EG36:ES36"/>
    <mergeCell ref="A73:BW73"/>
    <mergeCell ref="BX73:CE73"/>
    <mergeCell ref="CF73:CR73"/>
    <mergeCell ref="CT73:DF73"/>
    <mergeCell ref="DG73:DS73"/>
    <mergeCell ref="A70:BW70"/>
    <mergeCell ref="BX70:CE70"/>
    <mergeCell ref="A36:BW36"/>
    <mergeCell ref="BX36:CE36"/>
    <mergeCell ref="A35:BW35"/>
    <mergeCell ref="BX35:CE35"/>
    <mergeCell ref="CF35:CR35"/>
    <mergeCell ref="CT35:DF35"/>
    <mergeCell ref="EG35:ES35"/>
    <mergeCell ref="BX37:CE37"/>
    <mergeCell ref="CF37:CR37"/>
    <mergeCell ref="CT37:DF37"/>
    <mergeCell ref="DG37:DS37"/>
    <mergeCell ref="DT37:EF37"/>
    <mergeCell ref="CF36:CR36"/>
    <mergeCell ref="CT36:DF36"/>
    <mergeCell ref="DG36:DS36"/>
    <mergeCell ref="EG37:ES37"/>
    <mergeCell ref="EG24:ES24"/>
    <mergeCell ref="A24:BW24"/>
    <mergeCell ref="BX24:CE24"/>
    <mergeCell ref="CF24:CR24"/>
    <mergeCell ref="CT24:DF24"/>
    <mergeCell ref="DG24:DS24"/>
    <mergeCell ref="DT24:EF24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50" man="1"/>
    <brk id="80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tabSelected="1" view="pageBreakPreview" zoomScale="110" zoomScaleSheetLayoutView="110" zoomScalePageLayoutView="0" workbookViewId="0" topLeftCell="A22">
      <selection activeCell="L69" sqref="L69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81" t="s">
        <v>246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</row>
    <row r="2" ht="7.5" customHeight="1"/>
    <row r="3" spans="1:148" ht="11.25" customHeight="1">
      <c r="A3" s="79" t="s">
        <v>162</v>
      </c>
      <c r="B3" s="79"/>
      <c r="C3" s="79"/>
      <c r="D3" s="79"/>
      <c r="E3" s="79"/>
      <c r="F3" s="79"/>
      <c r="G3" s="79"/>
      <c r="H3" s="79"/>
      <c r="I3" s="82" t="s">
        <v>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79" t="s">
        <v>163</v>
      </c>
      <c r="CO3" s="79"/>
      <c r="CP3" s="79"/>
      <c r="CQ3" s="79"/>
      <c r="CR3" s="79"/>
      <c r="CS3" s="79"/>
      <c r="CT3" s="79"/>
      <c r="CU3" s="79"/>
      <c r="CV3" s="79" t="s">
        <v>164</v>
      </c>
      <c r="CW3" s="79"/>
      <c r="CX3" s="79"/>
      <c r="CY3" s="79"/>
      <c r="CZ3" s="79"/>
      <c r="DA3" s="79"/>
      <c r="DB3" s="79"/>
      <c r="DC3" s="79"/>
      <c r="DD3" s="79"/>
      <c r="DE3" s="79"/>
      <c r="DF3" s="82" t="s">
        <v>3</v>
      </c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</row>
    <row r="4" spans="1:148" ht="11.25" customHeight="1">
      <c r="A4" s="79"/>
      <c r="B4" s="79"/>
      <c r="C4" s="79"/>
      <c r="D4" s="79"/>
      <c r="E4" s="79"/>
      <c r="F4" s="79"/>
      <c r="G4" s="79"/>
      <c r="H4" s="79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120" t="s">
        <v>301</v>
      </c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2"/>
      <c r="DS4" s="120" t="s">
        <v>327</v>
      </c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2"/>
      <c r="EF4" s="120" t="s">
        <v>329</v>
      </c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2"/>
    </row>
    <row r="5" spans="1:148" ht="36" customHeight="1">
      <c r="A5" s="79"/>
      <c r="B5" s="79"/>
      <c r="C5" s="79"/>
      <c r="D5" s="79"/>
      <c r="E5" s="79"/>
      <c r="F5" s="79"/>
      <c r="G5" s="79"/>
      <c r="H5" s="79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171" t="s">
        <v>165</v>
      </c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 t="s">
        <v>166</v>
      </c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 t="s">
        <v>167</v>
      </c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</row>
    <row r="6" spans="1:148" ht="11.25">
      <c r="A6" s="80" t="s">
        <v>4</v>
      </c>
      <c r="B6" s="80"/>
      <c r="C6" s="80"/>
      <c r="D6" s="80"/>
      <c r="E6" s="80"/>
      <c r="F6" s="80"/>
      <c r="G6" s="80"/>
      <c r="H6" s="80"/>
      <c r="I6" s="80" t="s">
        <v>5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 t="s">
        <v>6</v>
      </c>
      <c r="CO6" s="80"/>
      <c r="CP6" s="80"/>
      <c r="CQ6" s="80"/>
      <c r="CR6" s="80"/>
      <c r="CS6" s="80"/>
      <c r="CT6" s="80"/>
      <c r="CU6" s="80"/>
      <c r="CV6" s="80" t="s">
        <v>7</v>
      </c>
      <c r="CW6" s="80"/>
      <c r="CX6" s="80"/>
      <c r="CY6" s="80"/>
      <c r="CZ6" s="80"/>
      <c r="DA6" s="80"/>
      <c r="DB6" s="80"/>
      <c r="DC6" s="80"/>
      <c r="DD6" s="80"/>
      <c r="DE6" s="80"/>
      <c r="DF6" s="80" t="s">
        <v>8</v>
      </c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 t="s">
        <v>10</v>
      </c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</row>
    <row r="7" spans="1:153" s="4" customFormat="1" ht="12.75" customHeight="1">
      <c r="A7" s="84">
        <v>1</v>
      </c>
      <c r="B7" s="84"/>
      <c r="C7" s="84"/>
      <c r="D7" s="84"/>
      <c r="E7" s="84"/>
      <c r="F7" s="84"/>
      <c r="G7" s="84"/>
      <c r="H7" s="84"/>
      <c r="I7" s="83" t="s">
        <v>247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4" t="s">
        <v>168</v>
      </c>
      <c r="CO7" s="84"/>
      <c r="CP7" s="84"/>
      <c r="CQ7" s="84"/>
      <c r="CR7" s="84"/>
      <c r="CS7" s="84"/>
      <c r="CT7" s="84"/>
      <c r="CU7" s="84"/>
      <c r="CV7" s="84" t="s">
        <v>31</v>
      </c>
      <c r="CW7" s="84"/>
      <c r="CX7" s="84"/>
      <c r="CY7" s="84"/>
      <c r="CZ7" s="84"/>
      <c r="DA7" s="84"/>
      <c r="DB7" s="84"/>
      <c r="DC7" s="84"/>
      <c r="DD7" s="84"/>
      <c r="DE7" s="84"/>
      <c r="DF7" s="85">
        <f>DF11</f>
        <v>17868974.03</v>
      </c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>
        <f>DS11</f>
        <v>11288124.5</v>
      </c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>
        <f>EF11</f>
        <v>11288124.5</v>
      </c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W7" s="9"/>
    </row>
    <row r="8" spans="1:148" s="4" customFormat="1" ht="63" customHeight="1">
      <c r="A8" s="84" t="s">
        <v>169</v>
      </c>
      <c r="B8" s="84"/>
      <c r="C8" s="84"/>
      <c r="D8" s="84"/>
      <c r="E8" s="84"/>
      <c r="F8" s="84"/>
      <c r="G8" s="84"/>
      <c r="H8" s="84"/>
      <c r="I8" s="88" t="s">
        <v>248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4" t="s">
        <v>170</v>
      </c>
      <c r="CO8" s="84"/>
      <c r="CP8" s="84"/>
      <c r="CQ8" s="84"/>
      <c r="CR8" s="84"/>
      <c r="CS8" s="84"/>
      <c r="CT8" s="84"/>
      <c r="CU8" s="84"/>
      <c r="CV8" s="84" t="s">
        <v>31</v>
      </c>
      <c r="CW8" s="84"/>
      <c r="CX8" s="84"/>
      <c r="CY8" s="84"/>
      <c r="CZ8" s="84"/>
      <c r="DA8" s="84"/>
      <c r="DB8" s="84"/>
      <c r="DC8" s="84"/>
      <c r="DD8" s="84"/>
      <c r="DE8" s="84"/>
      <c r="DF8" s="168">
        <v>0</v>
      </c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70"/>
      <c r="DS8" s="168">
        <v>0</v>
      </c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70"/>
      <c r="EF8" s="168">
        <v>0</v>
      </c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70"/>
    </row>
    <row r="9" spans="1:153" s="4" customFormat="1" ht="24" customHeight="1">
      <c r="A9" s="84" t="s">
        <v>171</v>
      </c>
      <c r="B9" s="84"/>
      <c r="C9" s="84"/>
      <c r="D9" s="84"/>
      <c r="E9" s="84"/>
      <c r="F9" s="84"/>
      <c r="G9" s="84"/>
      <c r="H9" s="84"/>
      <c r="I9" s="88" t="s">
        <v>249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4" t="s">
        <v>172</v>
      </c>
      <c r="CO9" s="84"/>
      <c r="CP9" s="84"/>
      <c r="CQ9" s="84"/>
      <c r="CR9" s="84"/>
      <c r="CS9" s="84"/>
      <c r="CT9" s="84"/>
      <c r="CU9" s="84"/>
      <c r="CV9" s="84" t="s">
        <v>31</v>
      </c>
      <c r="CW9" s="84"/>
      <c r="CX9" s="84"/>
      <c r="CY9" s="84"/>
      <c r="CZ9" s="84"/>
      <c r="DA9" s="84"/>
      <c r="DB9" s="84"/>
      <c r="DC9" s="84"/>
      <c r="DD9" s="84"/>
      <c r="DE9" s="84"/>
      <c r="DF9" s="168">
        <v>0</v>
      </c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70"/>
      <c r="DS9" s="168">
        <v>0</v>
      </c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70"/>
      <c r="EF9" s="168">
        <v>0</v>
      </c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70"/>
      <c r="EW9" s="9"/>
    </row>
    <row r="10" spans="1:148" s="4" customFormat="1" ht="15" customHeight="1">
      <c r="A10" s="84" t="s">
        <v>173</v>
      </c>
      <c r="B10" s="84"/>
      <c r="C10" s="84"/>
      <c r="D10" s="84"/>
      <c r="E10" s="84"/>
      <c r="F10" s="84"/>
      <c r="G10" s="84"/>
      <c r="H10" s="84"/>
      <c r="I10" s="88" t="s">
        <v>250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4" t="s">
        <v>175</v>
      </c>
      <c r="CO10" s="84"/>
      <c r="CP10" s="84"/>
      <c r="CQ10" s="84"/>
      <c r="CR10" s="84"/>
      <c r="CS10" s="84"/>
      <c r="CT10" s="84"/>
      <c r="CU10" s="84"/>
      <c r="CV10" s="84" t="s">
        <v>31</v>
      </c>
      <c r="CW10" s="84"/>
      <c r="CX10" s="84"/>
      <c r="CY10" s="84"/>
      <c r="CZ10" s="84"/>
      <c r="DA10" s="84"/>
      <c r="DB10" s="84"/>
      <c r="DC10" s="84"/>
      <c r="DD10" s="84"/>
      <c r="DE10" s="84"/>
      <c r="DF10" s="85">
        <v>0</v>
      </c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>
        <v>0</v>
      </c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>
        <v>0</v>
      </c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</row>
    <row r="11" spans="1:148" s="4" customFormat="1" ht="24" customHeight="1">
      <c r="A11" s="84" t="s">
        <v>174</v>
      </c>
      <c r="B11" s="84"/>
      <c r="C11" s="84"/>
      <c r="D11" s="84"/>
      <c r="E11" s="84"/>
      <c r="F11" s="84"/>
      <c r="G11" s="84"/>
      <c r="H11" s="84"/>
      <c r="I11" s="88" t="s">
        <v>251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4" t="s">
        <v>176</v>
      </c>
      <c r="CO11" s="84"/>
      <c r="CP11" s="84"/>
      <c r="CQ11" s="84"/>
      <c r="CR11" s="84"/>
      <c r="CS11" s="84"/>
      <c r="CT11" s="84"/>
      <c r="CU11" s="84"/>
      <c r="CV11" s="84" t="s">
        <v>31</v>
      </c>
      <c r="CW11" s="84"/>
      <c r="CX11" s="84"/>
      <c r="CY11" s="84"/>
      <c r="CZ11" s="84"/>
      <c r="DA11" s="84"/>
      <c r="DB11" s="84"/>
      <c r="DC11" s="84"/>
      <c r="DD11" s="84"/>
      <c r="DE11" s="84"/>
      <c r="DF11" s="85">
        <f>DF12+DF15+DF22</f>
        <v>17868974.03</v>
      </c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>
        <f>DS14+DS15+DS22</f>
        <v>11288124.5</v>
      </c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>
        <f>EF14+EF15+EF22</f>
        <v>11288124.5</v>
      </c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</row>
    <row r="12" spans="1:148" ht="24.75" customHeight="1">
      <c r="A12" s="78" t="s">
        <v>177</v>
      </c>
      <c r="B12" s="78"/>
      <c r="C12" s="78"/>
      <c r="D12" s="78"/>
      <c r="E12" s="78"/>
      <c r="F12" s="78"/>
      <c r="G12" s="78"/>
      <c r="H12" s="78"/>
      <c r="I12" s="93" t="s">
        <v>179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78" t="s">
        <v>178</v>
      </c>
      <c r="CO12" s="78"/>
      <c r="CP12" s="78"/>
      <c r="CQ12" s="78"/>
      <c r="CR12" s="78"/>
      <c r="CS12" s="78"/>
      <c r="CT12" s="78"/>
      <c r="CU12" s="78"/>
      <c r="CV12" s="78" t="s">
        <v>31</v>
      </c>
      <c r="CW12" s="78"/>
      <c r="CX12" s="78"/>
      <c r="CY12" s="78"/>
      <c r="CZ12" s="78"/>
      <c r="DA12" s="78"/>
      <c r="DB12" s="78"/>
      <c r="DC12" s="78"/>
      <c r="DD12" s="78"/>
      <c r="DE12" s="78"/>
      <c r="DF12" s="76">
        <f>DF14</f>
        <v>6550302.91</v>
      </c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>
        <f>DS14</f>
        <v>2541007.14</v>
      </c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>
        <f>EF14</f>
        <v>2541007.14</v>
      </c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</row>
    <row r="13" spans="1:148" ht="24" customHeight="1">
      <c r="A13" s="78" t="s">
        <v>180</v>
      </c>
      <c r="B13" s="78"/>
      <c r="C13" s="78"/>
      <c r="D13" s="78"/>
      <c r="E13" s="78"/>
      <c r="F13" s="78"/>
      <c r="G13" s="78"/>
      <c r="H13" s="78"/>
      <c r="I13" s="77" t="s">
        <v>181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78" t="s">
        <v>182</v>
      </c>
      <c r="CO13" s="78"/>
      <c r="CP13" s="78"/>
      <c r="CQ13" s="78"/>
      <c r="CR13" s="78"/>
      <c r="CS13" s="78"/>
      <c r="CT13" s="78"/>
      <c r="CU13" s="78"/>
      <c r="CV13" s="78" t="s">
        <v>31</v>
      </c>
      <c r="CW13" s="78"/>
      <c r="CX13" s="78"/>
      <c r="CY13" s="78"/>
      <c r="CZ13" s="78"/>
      <c r="DA13" s="78"/>
      <c r="DB13" s="78"/>
      <c r="DC13" s="78"/>
      <c r="DD13" s="78"/>
      <c r="DE13" s="78"/>
      <c r="DF13" s="76">
        <v>0</v>
      </c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>
        <v>0</v>
      </c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>
        <v>0</v>
      </c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</row>
    <row r="14" spans="1:148" s="4" customFormat="1" ht="12.75" customHeight="1">
      <c r="A14" s="84" t="s">
        <v>183</v>
      </c>
      <c r="B14" s="84"/>
      <c r="C14" s="84"/>
      <c r="D14" s="84"/>
      <c r="E14" s="84"/>
      <c r="F14" s="84"/>
      <c r="G14" s="84"/>
      <c r="H14" s="84"/>
      <c r="I14" s="133" t="s">
        <v>207</v>
      </c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84" t="s">
        <v>184</v>
      </c>
      <c r="CO14" s="84"/>
      <c r="CP14" s="84"/>
      <c r="CQ14" s="84"/>
      <c r="CR14" s="84"/>
      <c r="CS14" s="84"/>
      <c r="CT14" s="84"/>
      <c r="CU14" s="84"/>
      <c r="CV14" s="84" t="s">
        <v>31</v>
      </c>
      <c r="CW14" s="84"/>
      <c r="CX14" s="84"/>
      <c r="CY14" s="84"/>
      <c r="CZ14" s="84"/>
      <c r="DA14" s="84"/>
      <c r="DB14" s="84"/>
      <c r="DC14" s="84"/>
      <c r="DD14" s="84"/>
      <c r="DE14" s="84"/>
      <c r="DF14" s="85">
        <f>'2022'!DG81</f>
        <v>6550302.91</v>
      </c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>
        <f>'2023'!DG75</f>
        <v>2541007.14</v>
      </c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>
        <f>'2024'!DG75</f>
        <v>2541007.14</v>
      </c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</row>
    <row r="15" spans="1:148" s="4" customFormat="1" ht="16.5" customHeight="1">
      <c r="A15" s="84" t="s">
        <v>185</v>
      </c>
      <c r="B15" s="84"/>
      <c r="C15" s="84"/>
      <c r="D15" s="84"/>
      <c r="E15" s="84"/>
      <c r="F15" s="84"/>
      <c r="G15" s="84"/>
      <c r="H15" s="84"/>
      <c r="I15" s="106" t="s">
        <v>186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84" t="s">
        <v>187</v>
      </c>
      <c r="CO15" s="84"/>
      <c r="CP15" s="84"/>
      <c r="CQ15" s="84"/>
      <c r="CR15" s="84"/>
      <c r="CS15" s="84"/>
      <c r="CT15" s="84"/>
      <c r="CU15" s="84"/>
      <c r="CV15" s="84" t="s">
        <v>31</v>
      </c>
      <c r="CW15" s="84"/>
      <c r="CX15" s="84"/>
      <c r="CY15" s="84"/>
      <c r="CZ15" s="84"/>
      <c r="DA15" s="84"/>
      <c r="DB15" s="84"/>
      <c r="DC15" s="84"/>
      <c r="DD15" s="84"/>
      <c r="DE15" s="84"/>
      <c r="DF15" s="85">
        <f>DF17</f>
        <v>3037233.5100000002</v>
      </c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>
        <f>DS17</f>
        <v>3500000</v>
      </c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>
        <f>'2024'!DT75</f>
        <v>3500000</v>
      </c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</row>
    <row r="16" spans="1:148" ht="24" customHeight="1">
      <c r="A16" s="78" t="s">
        <v>188</v>
      </c>
      <c r="B16" s="78"/>
      <c r="C16" s="78"/>
      <c r="D16" s="78"/>
      <c r="E16" s="78"/>
      <c r="F16" s="78"/>
      <c r="G16" s="78"/>
      <c r="H16" s="78"/>
      <c r="I16" s="77" t="s">
        <v>181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78" t="s">
        <v>189</v>
      </c>
      <c r="CO16" s="78"/>
      <c r="CP16" s="78"/>
      <c r="CQ16" s="78"/>
      <c r="CR16" s="78"/>
      <c r="CS16" s="78"/>
      <c r="CT16" s="78"/>
      <c r="CU16" s="78"/>
      <c r="CV16" s="78" t="s">
        <v>31</v>
      </c>
      <c r="CW16" s="78"/>
      <c r="CX16" s="78"/>
      <c r="CY16" s="78"/>
      <c r="CZ16" s="78"/>
      <c r="DA16" s="78"/>
      <c r="DB16" s="78"/>
      <c r="DC16" s="78"/>
      <c r="DD16" s="78"/>
      <c r="DE16" s="78"/>
      <c r="DF16" s="76">
        <v>0</v>
      </c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>
        <v>0</v>
      </c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>
        <v>0</v>
      </c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</row>
    <row r="17" spans="1:148" ht="12.75" customHeight="1">
      <c r="A17" s="78" t="s">
        <v>190</v>
      </c>
      <c r="B17" s="78"/>
      <c r="C17" s="78"/>
      <c r="D17" s="78"/>
      <c r="E17" s="78"/>
      <c r="F17" s="78"/>
      <c r="G17" s="78"/>
      <c r="H17" s="78"/>
      <c r="I17" s="77" t="s">
        <v>207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78" t="s">
        <v>191</v>
      </c>
      <c r="CO17" s="78"/>
      <c r="CP17" s="78"/>
      <c r="CQ17" s="78"/>
      <c r="CR17" s="78"/>
      <c r="CS17" s="78"/>
      <c r="CT17" s="78"/>
      <c r="CU17" s="78"/>
      <c r="CV17" s="78" t="s">
        <v>31</v>
      </c>
      <c r="CW17" s="78"/>
      <c r="CX17" s="78"/>
      <c r="CY17" s="78"/>
      <c r="CZ17" s="78"/>
      <c r="DA17" s="78"/>
      <c r="DB17" s="78"/>
      <c r="DC17" s="78"/>
      <c r="DD17" s="78"/>
      <c r="DE17" s="78"/>
      <c r="DF17" s="76">
        <f>'2022'!DT81</f>
        <v>3037233.5100000002</v>
      </c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>
        <f>'2023'!DT75</f>
        <v>3500000</v>
      </c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>
        <f>'2023'!DT75</f>
        <v>3500000</v>
      </c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</row>
    <row r="18" spans="1:148" ht="12.75" customHeight="1">
      <c r="A18" s="78" t="s">
        <v>192</v>
      </c>
      <c r="B18" s="78"/>
      <c r="C18" s="78"/>
      <c r="D18" s="78"/>
      <c r="E18" s="78"/>
      <c r="F18" s="78"/>
      <c r="G18" s="78"/>
      <c r="H18" s="78"/>
      <c r="I18" s="93" t="s">
        <v>252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78" t="s">
        <v>193</v>
      </c>
      <c r="CO18" s="78"/>
      <c r="CP18" s="78"/>
      <c r="CQ18" s="78"/>
      <c r="CR18" s="78"/>
      <c r="CS18" s="78"/>
      <c r="CT18" s="78"/>
      <c r="CU18" s="78"/>
      <c r="CV18" s="78" t="s">
        <v>31</v>
      </c>
      <c r="CW18" s="78"/>
      <c r="CX18" s="78"/>
      <c r="CY18" s="78"/>
      <c r="CZ18" s="78"/>
      <c r="DA18" s="78"/>
      <c r="DB18" s="78"/>
      <c r="DC18" s="78"/>
      <c r="DD18" s="78"/>
      <c r="DE18" s="78"/>
      <c r="DF18" s="76">
        <v>0</v>
      </c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>
        <v>0</v>
      </c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>
        <v>0</v>
      </c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</row>
    <row r="19" spans="1:148" ht="11.25">
      <c r="A19" s="78" t="s">
        <v>194</v>
      </c>
      <c r="B19" s="78"/>
      <c r="C19" s="78"/>
      <c r="D19" s="78"/>
      <c r="E19" s="78"/>
      <c r="F19" s="78"/>
      <c r="G19" s="78"/>
      <c r="H19" s="78"/>
      <c r="I19" s="93" t="s">
        <v>195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78" t="s">
        <v>196</v>
      </c>
      <c r="CO19" s="78"/>
      <c r="CP19" s="78"/>
      <c r="CQ19" s="78"/>
      <c r="CR19" s="78"/>
      <c r="CS19" s="78"/>
      <c r="CT19" s="78"/>
      <c r="CU19" s="78"/>
      <c r="CV19" s="78" t="s">
        <v>31</v>
      </c>
      <c r="CW19" s="78"/>
      <c r="CX19" s="78"/>
      <c r="CY19" s="78"/>
      <c r="CZ19" s="78"/>
      <c r="DA19" s="78"/>
      <c r="DB19" s="78"/>
      <c r="DC19" s="78"/>
      <c r="DD19" s="78"/>
      <c r="DE19" s="78"/>
      <c r="DF19" s="76">
        <v>0</v>
      </c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>
        <v>0</v>
      </c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>
        <v>0</v>
      </c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</row>
    <row r="20" spans="1:148" ht="23.25" customHeight="1">
      <c r="A20" s="78" t="s">
        <v>197</v>
      </c>
      <c r="B20" s="78"/>
      <c r="C20" s="78"/>
      <c r="D20" s="78"/>
      <c r="E20" s="78"/>
      <c r="F20" s="78"/>
      <c r="G20" s="78"/>
      <c r="H20" s="78"/>
      <c r="I20" s="77" t="s">
        <v>181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78" t="s">
        <v>198</v>
      </c>
      <c r="CO20" s="78"/>
      <c r="CP20" s="78"/>
      <c r="CQ20" s="78"/>
      <c r="CR20" s="78"/>
      <c r="CS20" s="78"/>
      <c r="CT20" s="78"/>
      <c r="CU20" s="78"/>
      <c r="CV20" s="78" t="s">
        <v>31</v>
      </c>
      <c r="CW20" s="78"/>
      <c r="CX20" s="78"/>
      <c r="CY20" s="78"/>
      <c r="CZ20" s="78"/>
      <c r="DA20" s="78"/>
      <c r="DB20" s="78"/>
      <c r="DC20" s="78"/>
      <c r="DD20" s="78"/>
      <c r="DE20" s="78"/>
      <c r="DF20" s="76">
        <v>0</v>
      </c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>
        <v>0</v>
      </c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>
        <v>0</v>
      </c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</row>
    <row r="21" spans="1:148" ht="12.75" customHeight="1">
      <c r="A21" s="78" t="s">
        <v>199</v>
      </c>
      <c r="B21" s="78"/>
      <c r="C21" s="78"/>
      <c r="D21" s="78"/>
      <c r="E21" s="78"/>
      <c r="F21" s="78"/>
      <c r="G21" s="78"/>
      <c r="H21" s="78"/>
      <c r="I21" s="77" t="s">
        <v>207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78" t="s">
        <v>200</v>
      </c>
      <c r="CO21" s="78"/>
      <c r="CP21" s="78"/>
      <c r="CQ21" s="78"/>
      <c r="CR21" s="78"/>
      <c r="CS21" s="78"/>
      <c r="CT21" s="78"/>
      <c r="CU21" s="78"/>
      <c r="CV21" s="78" t="s">
        <v>31</v>
      </c>
      <c r="CW21" s="78"/>
      <c r="CX21" s="78"/>
      <c r="CY21" s="78"/>
      <c r="CZ21" s="78"/>
      <c r="DA21" s="78"/>
      <c r="DB21" s="78"/>
      <c r="DC21" s="78"/>
      <c r="DD21" s="78"/>
      <c r="DE21" s="78"/>
      <c r="DF21" s="76">
        <v>0</v>
      </c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>
        <v>0</v>
      </c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>
        <v>0</v>
      </c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</row>
    <row r="22" spans="1:148" s="4" customFormat="1" ht="10.5">
      <c r="A22" s="84" t="s">
        <v>201</v>
      </c>
      <c r="B22" s="84"/>
      <c r="C22" s="84"/>
      <c r="D22" s="84"/>
      <c r="E22" s="84"/>
      <c r="F22" s="84"/>
      <c r="G22" s="84"/>
      <c r="H22" s="84"/>
      <c r="I22" s="106" t="s">
        <v>202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84" t="s">
        <v>203</v>
      </c>
      <c r="CO22" s="84"/>
      <c r="CP22" s="84"/>
      <c r="CQ22" s="84"/>
      <c r="CR22" s="84"/>
      <c r="CS22" s="84"/>
      <c r="CT22" s="84"/>
      <c r="CU22" s="84"/>
      <c r="CV22" s="84" t="s">
        <v>31</v>
      </c>
      <c r="CW22" s="84"/>
      <c r="CX22" s="84"/>
      <c r="CY22" s="84"/>
      <c r="CZ22" s="84"/>
      <c r="DA22" s="84"/>
      <c r="DB22" s="84"/>
      <c r="DC22" s="84"/>
      <c r="DD22" s="84"/>
      <c r="DE22" s="84"/>
      <c r="DF22" s="85">
        <f>DF24</f>
        <v>8281437.61</v>
      </c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>
        <f>DS24</f>
        <v>5247117.36</v>
      </c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>
        <f>EF24</f>
        <v>5247117.36</v>
      </c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</row>
    <row r="23" spans="1:148" ht="24" customHeight="1">
      <c r="A23" s="78" t="s">
        <v>204</v>
      </c>
      <c r="B23" s="78"/>
      <c r="C23" s="78"/>
      <c r="D23" s="78"/>
      <c r="E23" s="78"/>
      <c r="F23" s="78"/>
      <c r="G23" s="78"/>
      <c r="H23" s="78"/>
      <c r="I23" s="77" t="s">
        <v>181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78" t="s">
        <v>205</v>
      </c>
      <c r="CO23" s="78"/>
      <c r="CP23" s="78"/>
      <c r="CQ23" s="78"/>
      <c r="CR23" s="78"/>
      <c r="CS23" s="78"/>
      <c r="CT23" s="78"/>
      <c r="CU23" s="78"/>
      <c r="CV23" s="78" t="s">
        <v>31</v>
      </c>
      <c r="CW23" s="78"/>
      <c r="CX23" s="78"/>
      <c r="CY23" s="78"/>
      <c r="CZ23" s="78"/>
      <c r="DA23" s="78"/>
      <c r="DB23" s="78"/>
      <c r="DC23" s="78"/>
      <c r="DD23" s="78"/>
      <c r="DE23" s="78"/>
      <c r="DF23" s="76">
        <v>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>
        <v>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>
        <v>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</row>
    <row r="24" spans="1:148" ht="11.25">
      <c r="A24" s="78" t="s">
        <v>206</v>
      </c>
      <c r="B24" s="78"/>
      <c r="C24" s="78"/>
      <c r="D24" s="78"/>
      <c r="E24" s="78"/>
      <c r="F24" s="78"/>
      <c r="G24" s="78"/>
      <c r="H24" s="78"/>
      <c r="I24" s="77" t="s">
        <v>207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78" t="s">
        <v>208</v>
      </c>
      <c r="CO24" s="78"/>
      <c r="CP24" s="78"/>
      <c r="CQ24" s="78"/>
      <c r="CR24" s="78"/>
      <c r="CS24" s="78"/>
      <c r="CT24" s="78"/>
      <c r="CU24" s="78"/>
      <c r="CV24" s="78" t="s">
        <v>31</v>
      </c>
      <c r="CW24" s="78"/>
      <c r="CX24" s="78"/>
      <c r="CY24" s="78"/>
      <c r="CZ24" s="78"/>
      <c r="DA24" s="78"/>
      <c r="DB24" s="78"/>
      <c r="DC24" s="78"/>
      <c r="DD24" s="78"/>
      <c r="DE24" s="78"/>
      <c r="DF24" s="76">
        <f>'2022'!EG81</f>
        <v>8281437.61</v>
      </c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>
        <f>'2023'!EG75</f>
        <v>5247117.36</v>
      </c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>
        <f>'2024'!EG75</f>
        <v>5247117.36</v>
      </c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</row>
    <row r="25" spans="1:148" s="4" customFormat="1" ht="16.5" customHeight="1">
      <c r="A25" s="84" t="s">
        <v>5</v>
      </c>
      <c r="B25" s="84"/>
      <c r="C25" s="84"/>
      <c r="D25" s="84"/>
      <c r="E25" s="84"/>
      <c r="F25" s="84"/>
      <c r="G25" s="84"/>
      <c r="H25" s="84"/>
      <c r="I25" s="166" t="s">
        <v>253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4" t="s">
        <v>209</v>
      </c>
      <c r="CO25" s="84"/>
      <c r="CP25" s="84"/>
      <c r="CQ25" s="84"/>
      <c r="CR25" s="84"/>
      <c r="CS25" s="84"/>
      <c r="CT25" s="84"/>
      <c r="CU25" s="84"/>
      <c r="CV25" s="84" t="s">
        <v>31</v>
      </c>
      <c r="CW25" s="84"/>
      <c r="CX25" s="84"/>
      <c r="CY25" s="84"/>
      <c r="CZ25" s="84"/>
      <c r="DA25" s="84"/>
      <c r="DB25" s="84"/>
      <c r="DC25" s="84"/>
      <c r="DD25" s="84"/>
      <c r="DE25" s="84"/>
      <c r="DF25" s="85">
        <v>0</v>
      </c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>
        <v>0</v>
      </c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>
        <v>0</v>
      </c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</row>
    <row r="26" spans="1:148" ht="11.25">
      <c r="A26" s="78"/>
      <c r="B26" s="78"/>
      <c r="C26" s="78"/>
      <c r="D26" s="78"/>
      <c r="E26" s="78"/>
      <c r="F26" s="78"/>
      <c r="G26" s="78"/>
      <c r="H26" s="78"/>
      <c r="I26" s="111" t="s">
        <v>210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78" t="s">
        <v>211</v>
      </c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6">
        <v>0</v>
      </c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>
        <v>0</v>
      </c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>
        <v>0</v>
      </c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</row>
    <row r="27" spans="1:148" s="4" customFormat="1" ht="15.75" customHeight="1">
      <c r="A27" s="84" t="s">
        <v>6</v>
      </c>
      <c r="B27" s="84"/>
      <c r="C27" s="84"/>
      <c r="D27" s="84"/>
      <c r="E27" s="84"/>
      <c r="F27" s="84"/>
      <c r="G27" s="84"/>
      <c r="H27" s="84"/>
      <c r="I27" s="166" t="s">
        <v>212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4" t="s">
        <v>213</v>
      </c>
      <c r="CO27" s="84"/>
      <c r="CP27" s="84"/>
      <c r="CQ27" s="84"/>
      <c r="CR27" s="84"/>
      <c r="CS27" s="84"/>
      <c r="CT27" s="84"/>
      <c r="CU27" s="84"/>
      <c r="CV27" s="84" t="s">
        <v>31</v>
      </c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v>0</v>
      </c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>
        <v>0</v>
      </c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>
        <v>0</v>
      </c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</row>
    <row r="28" spans="1:148" ht="11.25">
      <c r="A28" s="78"/>
      <c r="B28" s="78"/>
      <c r="C28" s="78"/>
      <c r="D28" s="78"/>
      <c r="E28" s="78"/>
      <c r="F28" s="78"/>
      <c r="G28" s="78"/>
      <c r="H28" s="78"/>
      <c r="I28" s="111" t="s">
        <v>210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78" t="s">
        <v>214</v>
      </c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6">
        <v>0</v>
      </c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>
        <v>0</v>
      </c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>
        <v>0</v>
      </c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54" t="s">
        <v>300</v>
      </c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30"/>
      <c r="BJ31" s="30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30"/>
      <c r="BX31" s="30"/>
      <c r="BY31" s="154" t="s">
        <v>229</v>
      </c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72" t="s">
        <v>217</v>
      </c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30"/>
      <c r="BJ32" s="30"/>
      <c r="BK32" s="72" t="s">
        <v>12</v>
      </c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30"/>
      <c r="BX32" s="30"/>
      <c r="BY32" s="72" t="s">
        <v>13</v>
      </c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354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54" t="s">
        <v>355</v>
      </c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30"/>
      <c r="BF34" s="30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30"/>
      <c r="BZ34" s="30"/>
      <c r="CA34" s="155" t="s">
        <v>356</v>
      </c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30"/>
      <c r="CT34" s="30"/>
      <c r="CU34" s="30"/>
      <c r="CV34" s="30"/>
      <c r="CW34" s="30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72" t="s">
        <v>217</v>
      </c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30"/>
      <c r="BF35" s="30"/>
      <c r="BG35" s="72" t="s">
        <v>12</v>
      </c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30"/>
      <c r="BZ35" s="30"/>
      <c r="CA35" s="72" t="s">
        <v>13</v>
      </c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30"/>
      <c r="CT35" s="30"/>
      <c r="CU35" s="30"/>
      <c r="CV35" s="30"/>
      <c r="CW35" s="30"/>
      <c r="CX35" s="30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30"/>
      <c r="DT35" s="30"/>
    </row>
    <row r="36" spans="1:124" ht="12.75">
      <c r="A36" s="30"/>
      <c r="B36" s="30"/>
      <c r="C36" s="30"/>
      <c r="D36" s="30"/>
      <c r="E36" s="30"/>
      <c r="F36" s="30"/>
      <c r="G36" s="30"/>
      <c r="H36" s="30"/>
      <c r="I36" s="30" t="s">
        <v>218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154" t="s">
        <v>297</v>
      </c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30"/>
      <c r="BF36" s="30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30"/>
      <c r="BZ36" s="30"/>
      <c r="CA36" s="155" t="s">
        <v>298</v>
      </c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30"/>
      <c r="CT36" s="30"/>
      <c r="CU36" s="30"/>
      <c r="CV36" s="30"/>
      <c r="CW36" s="30"/>
      <c r="CX36" s="158" t="s">
        <v>299</v>
      </c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30"/>
      <c r="DT36" s="30"/>
    </row>
    <row r="37" spans="1:124" s="3" customFormat="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72" t="s">
        <v>217</v>
      </c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30"/>
      <c r="BF37" s="30"/>
      <c r="BG37" s="72" t="s">
        <v>12</v>
      </c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30"/>
      <c r="BZ37" s="30"/>
      <c r="CA37" s="72" t="s">
        <v>13</v>
      </c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30"/>
      <c r="CT37" s="30"/>
      <c r="CU37" s="30"/>
      <c r="CV37" s="30"/>
      <c r="CW37" s="30"/>
      <c r="CX37" s="30"/>
      <c r="CY37" s="157" t="s">
        <v>316</v>
      </c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30"/>
      <c r="DT37" s="30"/>
    </row>
    <row r="38" spans="1:124" s="3" customFormat="1" ht="3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0"/>
      <c r="BF38" s="30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0"/>
      <c r="BZ38" s="30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12.75">
      <c r="A39" s="30"/>
      <c r="B39" s="30"/>
      <c r="C39" s="30"/>
      <c r="D39" s="30"/>
      <c r="E39" s="30"/>
      <c r="F39" s="30"/>
      <c r="G39" s="30"/>
      <c r="H39" s="30"/>
      <c r="I39" s="161" t="s">
        <v>14</v>
      </c>
      <c r="J39" s="161"/>
      <c r="K39" s="155" t="s">
        <v>367</v>
      </c>
      <c r="L39" s="155"/>
      <c r="M39" s="155"/>
      <c r="N39" s="157" t="s">
        <v>14</v>
      </c>
      <c r="O39" s="157"/>
      <c r="P39" s="30"/>
      <c r="Q39" s="154" t="s">
        <v>368</v>
      </c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61">
        <v>20</v>
      </c>
      <c r="AG39" s="161"/>
      <c r="AH39" s="161"/>
      <c r="AI39" s="162" t="s">
        <v>338</v>
      </c>
      <c r="AJ39" s="162"/>
      <c r="AK39" s="162"/>
      <c r="AL39" s="30" t="s">
        <v>2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8.25" customHeight="1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3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3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2.75">
      <c r="A42" s="34" t="s">
        <v>219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5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2.75">
      <c r="A43" s="165" t="s">
        <v>360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9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s="3" customFormat="1" ht="12.75">
      <c r="A44" s="160" t="s">
        <v>220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164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6" customHeight="1">
      <c r="A45" s="3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165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30"/>
      <c r="AA46" s="30"/>
      <c r="AB46" s="30"/>
      <c r="AC46" s="30"/>
      <c r="AD46" s="30"/>
      <c r="AE46" s="30"/>
      <c r="AF46" s="30"/>
      <c r="AG46" s="30"/>
      <c r="AH46" s="154" t="s">
        <v>361</v>
      </c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9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s="3" customFormat="1" ht="12.75">
      <c r="A47" s="160" t="s">
        <v>12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30"/>
      <c r="AA47" s="30"/>
      <c r="AB47" s="30"/>
      <c r="AC47" s="30"/>
      <c r="AD47" s="30"/>
      <c r="AE47" s="30"/>
      <c r="AF47" s="30"/>
      <c r="AG47" s="30"/>
      <c r="AH47" s="72" t="s">
        <v>13</v>
      </c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164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5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:124" ht="12.75">
      <c r="A49" s="163" t="s">
        <v>14</v>
      </c>
      <c r="B49" s="161"/>
      <c r="C49" s="155" t="s">
        <v>367</v>
      </c>
      <c r="D49" s="155"/>
      <c r="E49" s="155"/>
      <c r="F49" s="157" t="s">
        <v>14</v>
      </c>
      <c r="G49" s="157"/>
      <c r="H49" s="30"/>
      <c r="I49" s="154" t="s">
        <v>368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61">
        <v>20</v>
      </c>
      <c r="Y49" s="161"/>
      <c r="Z49" s="161"/>
      <c r="AA49" s="162" t="s">
        <v>338</v>
      </c>
      <c r="AB49" s="162"/>
      <c r="AC49" s="162"/>
      <c r="AD49" s="30" t="s">
        <v>2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5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:122" ht="3" customHeight="1" thickBo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</row>
    <row r="51" ht="3" customHeight="1"/>
  </sheetData>
  <sheetProtection/>
  <mergeCells count="213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A47:Y47"/>
    <mergeCell ref="X49:Z49"/>
    <mergeCell ref="AA49:AC49"/>
    <mergeCell ref="A49:B49"/>
    <mergeCell ref="C49:E49"/>
    <mergeCell ref="F49:G49"/>
    <mergeCell ref="I49:W49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M34:BD34"/>
    <mergeCell ref="BG34:BX34"/>
    <mergeCell ref="CA34:CR34"/>
    <mergeCell ref="CX34:DR34"/>
    <mergeCell ref="AM35:BD35"/>
    <mergeCell ref="BG35:BX35"/>
    <mergeCell ref="CA35:CR35"/>
    <mergeCell ref="CY35:DR3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2022-11-01T08:35:17Z</cp:lastPrinted>
  <dcterms:created xsi:type="dcterms:W3CDTF">2011-01-11T10:25:48Z</dcterms:created>
  <dcterms:modified xsi:type="dcterms:W3CDTF">2022-11-01T08:36:02Z</dcterms:modified>
  <cp:category/>
  <cp:version/>
  <cp:contentType/>
  <cp:contentStatus/>
</cp:coreProperties>
</file>