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3" sheetId="2" r:id="rId2"/>
    <sheet name="2024" sheetId="3" r:id="rId3"/>
    <sheet name="2025" sheetId="4" r:id="rId4"/>
    <sheet name="Закупки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'Закупки'!#REF!</definedName>
    <definedName name="TABLE" localSheetId="0">'Титульный'!#REF!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'Закупки'!#REF!</definedName>
    <definedName name="TABLE_2" localSheetId="0">'Титульный'!#REF!</definedName>
    <definedName name="_xlnm.Print_Titles" localSheetId="1">'2023'!$3:$6</definedName>
    <definedName name="_xlnm.Print_Titles" localSheetId="2">'2024'!$3:$6</definedName>
    <definedName name="_xlnm.Print_Titles" localSheetId="3">'2025'!$3:$6</definedName>
    <definedName name="_xlnm.Print_Titles" localSheetId="4">'Закупки'!$3:$6</definedName>
    <definedName name="_xlnm.Print_Area" localSheetId="1">'2023'!$A$1:$EU$113</definedName>
    <definedName name="_xlnm.Print_Area" localSheetId="2">'2024'!$A$1:$EU$107</definedName>
    <definedName name="_xlnm.Print_Area" localSheetId="3">'2025'!$A$1:$EU$107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<sst xmlns="http://schemas.openxmlformats.org/spreadsheetml/2006/main" count="1231" uniqueCount="367">
  <si>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</si>
  <si>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</si>
  <si>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</si>
  <si>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</si>
  <si>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</si>
  <si>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</si>
  <si>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</si>
  <si>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</si>
  <si>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</si>
  <si>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</si>
  <si>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</si>
  <si>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</si>
  <si>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</si>
  <si>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</si>
  <si>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</si>
  <si>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</si>
  <si>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</si>
  <si>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</si>
  <si>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</si>
  <si>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</si>
  <si>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</si>
  <si>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</si>
  <si>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</si>
  <si>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</si>
  <si>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</si>
  <si>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</si>
  <si>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</si>
  <si>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</si>
  <si>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</si>
  <si>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</si>
  <si>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</si>
  <si>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</si>
  <si>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</si>
  <si>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</si>
  <si>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</si>
  <si>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</si>
  <si>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</si>
  <si>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</si>
  <si>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</si>
  <si>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</si>
  <si>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</si>
  <si>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</si>
  <si>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</si>
  <si>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</si>
  <si>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</si>
  <si>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</si>
  <si>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</si>
  <si>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</si>
  <si>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</si>
  <si>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</si>
  <si>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</si>
  <si>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</si>
  <si>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</si>
  <si>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</si>
  <si>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</si>
  <si>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</si>
  <si>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</si>
  <si>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</si>
  <si>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</si>
  <si>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</si>
  <si>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</si>
  <si>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</si>
  <si>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</si>
  <si>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</si>
  <si>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</si>
  <si>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</si>
  <si>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</si>
  <si>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</si>
  <si>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</si>
  <si>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</si>
  <si>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</si>
  <si>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</si>
  <si>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</si>
  <si>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</si>
  <si>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</si>
  <si>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</si>
  <si>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</si>
  <si>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</si>
  <si>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</si>
  <si>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</si>
  <si>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</si>
  <si>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</si>
  <si>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</si>
  <si>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</si>
  <si>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</si>
  <si>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</si>
  <si>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</si>
  <si>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</si>
  <si>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</si>
  <si>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</si>
  <si>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</si>
  <si>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</si>
  <si>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</si>
  <si>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</si>
  <si>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</si>
  <si>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</si>
  <si>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</si>
  <si>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</si>
  <si>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</si>
  <si>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</si>
  <si>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</si>
  <si>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</si>
  <si>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</si>
  <si>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</si>
  <si>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</si>
  <si>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</si>
  <si>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</si>
  <si>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</si>
  <si>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</si>
  <si>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</si>
  <si>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</si>
  <si>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</si>
  <si>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</si>
  <si>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</si>
  <si>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</si>
  <si>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</si>
  <si>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</si>
  <si>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</si>
  <si>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</si>
  <si>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</si>
  <si>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</si>
  <si>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</si>
  <si>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</si>
  <si>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</si>
  <si>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</si>
  <si>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</si>
  <si>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</si>
  <si>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</si>
  <si>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</si>
  <si>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</si>
  <si>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</si>
  <si>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</si>
  <si>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</si>
  <si>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</si>
  <si>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</si>
  <si>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</si>
  <si>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</si>
  <si>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</si>
  <si>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</si>
  <si>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</si>
  <si>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</si>
  <si>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</si>
  <si>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</si>
  <si>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</si>
  <si>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</si>
  <si>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</si>
  <si>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</si>
  <si>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</si>
  <si>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</si>
  <si>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</si>
  <si>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</si>
  <si>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</si>
  <si>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</si>
  <si>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</si>
  <si>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</si>
  <si>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</si>
  <si>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</si>
  <si>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</si>
  <si>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</si>
  <si>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</si>
  <si>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</si>
  <si>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</si>
  <si>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</si>
  <si>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</si>
  <si>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</si>
  <si>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</si>
  <si>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</si>
  <si>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</si>
  <si>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</si>
  <si>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</si>
  <si>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</si>
  <si>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</si>
  <si>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</si>
  <si>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</si>
  <si>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</si>
  <si>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</si>
  <si>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</si>
  <si>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</si>
  <si>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</si>
  <si>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</si>
  <si>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</si>
  <si>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</si>
  <si>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</si>
  <si>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</si>
  <si>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</si>
  <si>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</si>
  <si>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</si>
  <si>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</si>
  <si>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</si>
  <si>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</si>
  <si>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</si>
  <si>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</si>
  <si>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</si>
  <si>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</si>
  <si>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</si>
  <si>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</si>
  <si>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</si>
  <si>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</si>
  <si>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</si>
  <si>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</si>
  <si>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</si>
  <si>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</si>
  <si>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</si>
  <si>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</si>
  <si>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</si>
  <si>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</si>
  <si>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</si>
  <si>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</si>
  <si>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</si>
  <si>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</si>
  <si>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</si>
  <si>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</si>
  <si>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</si>
  <si>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</si>
  <si>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</si>
  <si>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</si>
  <si>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</si>
  <si>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</si>
  <si>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</si>
  <si>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</si>
  <si>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</si>
  <si>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</si>
  <si>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</si>
  <si>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2902033343</t>
  </si>
  <si>
    <t>(наименование учреждения)</t>
  </si>
  <si>
    <t xml:space="preserve">Директор 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</si>
  <si>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</si>
  <si>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</si>
  <si>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</si>
  <si>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</si>
  <si>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</si>
  <si>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</si>
  <si>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</si>
  <si>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</si>
  <si>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</si>
  <si>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</si>
  <si>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</si>
  <si>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</si>
  <si>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</si>
  <si>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</si>
  <si>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</si>
  <si>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</si>
  <si>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</si>
  <si>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</si>
  <si>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</si>
  <si>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</si>
  <si>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</si>
  <si>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</si>
  <si>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</si>
  <si>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</si>
  <si>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</si>
  <si>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</si>
  <si>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</si>
  <si>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</si>
  <si>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</si>
  <si>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</si>
  <si>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</si>
  <si>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</si>
  <si>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</si>
  <si>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</si>
  <si>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</si>
  <si>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</si>
  <si>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</si>
  <si>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</si>
  <si>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</si>
  <si>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</si>
  <si>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</si>
  <si>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</si>
  <si>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</si>
  <si>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</si>
  <si>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</si>
  <si>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</si>
  <si>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</si>
  <si>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</si>
  <si>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</si>
  <si>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</si>
  <si>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</si>
  <si>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</si>
  <si>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</si>
  <si>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</si>
  <si>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</si>
  <si>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</si>
  <si>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</si>
  <si>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</si>
  <si>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</si>
  <si>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</si>
  <si>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</si>
  <si>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</si>
  <si>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</si>
  <si>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</si>
  <si>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</si>
  <si>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</si>
  <si>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</si>
  <si>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</si>
  <si>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</si>
  <si>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</si>
  <si>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</si>
  <si>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</si>
  <si>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</si>
  <si>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</si>
  <si>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</si>
  <si>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</si>
  <si>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</si>
  <si>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</si>
  <si>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</si>
  <si>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</si>
  <si>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</si>
  <si>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</si>
  <si>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</si>
  <si>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</si>
  <si>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</si>
  <si>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</si>
  <si>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</si>
  <si>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</si>
  <si>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</si>
  <si>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</si>
  <si>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</si>
  <si>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</si>
  <si>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</si>
  <si>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</si>
  <si>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</si>
  <si>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</si>
  <si>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</si>
  <si>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</si>
  <si>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</si>
  <si>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</si>
  <si>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</si>
  <si>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</si>
  <si>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</si>
  <si>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</si>
  <si>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</si>
  <si>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</si>
  <si>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</si>
  <si>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</si>
  <si>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</si>
  <si>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</si>
  <si>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</si>
  <si>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</si>
  <si>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</si>
  <si>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</si>
  <si>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</si>
  <si>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</si>
  <si>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</si>
  <si>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</si>
  <si>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</si>
  <si>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</si>
  <si>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</si>
  <si>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>23</t>
  </si>
  <si>
    <t xml:space="preserve">Объем финансового обеспечения на текущий финансовый 2025 г. </t>
  </si>
  <si>
    <t xml:space="preserve"> План финансово-хозяйственной деятельности
на 2023 г. и плановый период 2024 и 2025 годов
</t>
  </si>
  <si>
    <t>приобретение современного спортивного инвентаря , оборудования, аксессуаров и материалов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</si>
  <si>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</si>
  <si>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</si>
  <si>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</si>
  <si>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</si>
  <si>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Саковцева Е.П.</t>
  </si>
  <si>
    <t>Павлов В.Л.</t>
  </si>
  <si>
    <t>обустройство и модернизация объектов городской инфраструктуры, парковых и рекреационных зон для занятий физической культурой и спортом</t>
  </si>
  <si>
    <t>228</t>
  </si>
  <si>
    <t>услуги, работы для целей капитальных вложений</t>
  </si>
  <si>
    <t>МАУ ДО "СШ "Строитель"</t>
  </si>
  <si>
    <t>грант в форме субсидии  на организацию физкультурно-спортивной работы в Архангельской области среди лиц старшего возраста в целях повышения активного долголетия и формирования здорового образа жизни</t>
  </si>
  <si>
    <t>29</t>
  </si>
  <si>
    <t>сентября</t>
  </si>
  <si>
    <t>29.09.2023</t>
  </si>
  <si>
    <t>УТВЕРЖДЕНО                                                                                           решением Наблюдательного совета МАУ ДО "СШ "Строитель"                               протокол № 7 от 29.09.2023</t>
  </si>
  <si>
    <t>Муниципальное автономное учреждение дополнительного образования                                              "Спортивная школа "Строитель" (МАУ ДО "СШ "Строитель")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</si>
</sst>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49" fontId="1" fillId="33" borderId="1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1" fillId="0" borderId="18" xfId="0" applyNumberFormat="1" applyFont="1" applyFill="1" applyBorder="1" applyAlignment="1">
      <alignment horizontal="left" indent="2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/>
    </xf>
    <xf numFmtId="0" fontId="12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9" fontId="12" fillId="0" borderId="25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1" fontId="12" fillId="0" borderId="25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4" fillId="0" borderId="25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CQ21" sqref="CQ21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173" t="s">
        <v>324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DB1" s="63" t="s">
        <v>220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s="5" customFormat="1" ht="67.5" customHeight="1">
      <c r="A2" s="174" t="s">
        <v>365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CM2" s="55" t="s">
        <v>221</v>
      </c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="5" customFormat="1" ht="6" customHeight="1"/>
    <row r="4" spans="106:161" s="5" customFormat="1" ht="2.25" customHeight="1"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="5" customFormat="1" ht="18" customHeight="1" hidden="1"/>
    <row r="6" spans="127:161" s="5" customFormat="1" ht="15.75">
      <c r="DW6" s="58" t="s">
        <v>15</v>
      </c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27:161" s="5" customFormat="1" ht="15.75">
      <c r="DW7" s="57" t="s">
        <v>225</v>
      </c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8" spans="127:161" s="5" customFormat="1" ht="22.5" customHeight="1">
      <c r="DW8" s="60" t="s">
        <v>11</v>
      </c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</row>
    <row r="9" spans="127:161" s="5" customFormat="1" ht="15.75">
      <c r="DW9" s="57" t="s">
        <v>360</v>
      </c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27:161" s="5" customFormat="1" ht="15.75">
      <c r="DW10" s="54" t="s">
        <v>224</v>
      </c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</row>
    <row r="11" spans="127:161" s="5" customFormat="1" ht="15.75"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L11" s="57" t="s">
        <v>226</v>
      </c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</row>
    <row r="12" spans="127:161" s="5" customFormat="1" ht="15.75">
      <c r="DW12" s="60" t="s">
        <v>12</v>
      </c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L12" s="60" t="s">
        <v>13</v>
      </c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27:156" s="5" customFormat="1" ht="15.75">
      <c r="DW13" s="53" t="s">
        <v>14</v>
      </c>
      <c r="DX13" s="53"/>
      <c r="DY13" s="64" t="s">
        <v>362</v>
      </c>
      <c r="DZ13" s="64"/>
      <c r="EA13" s="64"/>
      <c r="EB13" s="65" t="s">
        <v>14</v>
      </c>
      <c r="EC13" s="65"/>
      <c r="EE13" s="64" t="s">
        <v>363</v>
      </c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53">
        <v>20</v>
      </c>
      <c r="EU13" s="53"/>
      <c r="EV13" s="53"/>
      <c r="EW13" s="62" t="s">
        <v>347</v>
      </c>
      <c r="EX13" s="62"/>
      <c r="EY13" s="62"/>
      <c r="EZ13" s="5" t="s">
        <v>2</v>
      </c>
    </row>
    <row r="14" s="5" customFormat="1" ht="27" customHeight="1"/>
    <row r="15" spans="51:107" s="7" customFormat="1" ht="15.75">
      <c r="AY15" s="56" t="s">
        <v>349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44:162" s="7" customFormat="1" ht="27.75" customHeight="1">
      <c r="AR16" s="10" t="s">
        <v>304</v>
      </c>
      <c r="AS16" s="10"/>
      <c r="AT16" s="10"/>
      <c r="AU16" s="10"/>
      <c r="AV16" s="10"/>
      <c r="AW16" s="10"/>
      <c r="AX16" s="10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ES16" s="59" t="s">
        <v>16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8"/>
    </row>
    <row r="17" spans="149:162" s="5" customFormat="1" ht="4.5" customHeight="1" hidden="1"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9"/>
    </row>
    <row r="18" spans="59:162" s="5" customFormat="1" ht="12.75" customHeight="1">
      <c r="BG18" s="53" t="s">
        <v>28</v>
      </c>
      <c r="BH18" s="53"/>
      <c r="BI18" s="53"/>
      <c r="BJ18" s="53"/>
      <c r="BK18" s="64" t="s">
        <v>362</v>
      </c>
      <c r="BL18" s="64"/>
      <c r="BM18" s="64"/>
      <c r="BN18" s="65" t="s">
        <v>14</v>
      </c>
      <c r="BO18" s="65"/>
      <c r="BQ18" s="64" t="s">
        <v>363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53">
        <v>20</v>
      </c>
      <c r="CG18" s="53"/>
      <c r="CH18" s="53"/>
      <c r="CI18" s="62" t="s">
        <v>347</v>
      </c>
      <c r="CJ18" s="62"/>
      <c r="CK18" s="62"/>
      <c r="CL18" s="5" t="s">
        <v>2</v>
      </c>
      <c r="EQ18" s="6" t="s">
        <v>17</v>
      </c>
      <c r="ES18" s="61" t="s">
        <v>364</v>
      </c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9"/>
    </row>
    <row r="19" spans="1:162" s="5" customFormat="1" ht="18" customHeight="1">
      <c r="A19" s="65" t="s">
        <v>20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EQ19" s="6" t="s">
        <v>18</v>
      </c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9"/>
    </row>
    <row r="20" spans="1:162" s="5" customFormat="1" ht="15.75" customHeight="1">
      <c r="A20" s="5" t="s">
        <v>21</v>
      </c>
      <c r="AB20" s="66" t="s">
        <v>222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EQ20" s="6" t="s">
        <v>19</v>
      </c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9"/>
    </row>
    <row r="21" spans="147:162" s="5" customFormat="1" ht="15.75">
      <c r="EQ21" s="6" t="s">
        <v>18</v>
      </c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9"/>
    </row>
    <row r="22" spans="147:162" s="5" customFormat="1" ht="15.75">
      <c r="EQ22" s="6" t="s">
        <v>22</v>
      </c>
      <c r="ES22" s="61" t="s">
        <v>223</v>
      </c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9"/>
    </row>
    <row r="23" spans="1:162" s="5" customFormat="1" ht="33.75" customHeight="1">
      <c r="A23" s="5" t="s">
        <v>26</v>
      </c>
      <c r="K23" s="175" t="s">
        <v>366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EQ23" s="6" t="s">
        <v>23</v>
      </c>
      <c r="ES23" s="61" t="s">
        <v>227</v>
      </c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9"/>
    </row>
    <row r="24" spans="1:162" s="5" customFormat="1" ht="18" customHeight="1">
      <c r="A24" s="5" t="s">
        <v>27</v>
      </c>
      <c r="EQ24" s="6" t="s">
        <v>24</v>
      </c>
      <c r="ES24" s="61" t="s">
        <v>25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9"/>
    </row>
    <row r="25" s="5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13"/>
  <sheetViews>
    <sheetView view="pageBreakPreview" zoomScale="110" zoomScaleSheetLayoutView="110" zoomScalePageLayoutView="0" workbookViewId="0" topLeftCell="A1">
      <selection activeCell="A50" sqref="A50:BW50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228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278</v>
      </c>
      <c r="CT3" s="93" t="s">
        <v>314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229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230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231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232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65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FI5" s="24">
        <v>1020468.24</v>
      </c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65" s="49" customFormat="1" ht="12.75" customHeight="1">
      <c r="A7" s="96" t="s">
        <v>233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7" t="s">
        <v>30</v>
      </c>
      <c r="BY7" s="97"/>
      <c r="BZ7" s="97"/>
      <c r="CA7" s="97"/>
      <c r="CB7" s="97"/>
      <c r="CC7" s="97"/>
      <c r="CD7" s="97"/>
      <c r="CE7" s="97"/>
      <c r="CF7" s="97" t="s">
        <v>31</v>
      </c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48"/>
      <c r="CT7" s="95">
        <f>DG7+DT7+EG7</f>
        <v>1767022.04</v>
      </c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>
        <v>0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>
        <f>170000+45225.05</f>
        <v>215225.05</v>
      </c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>
        <v>1551796.99</v>
      </c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FI7" s="52">
        <f>FI5-FF10</f>
        <v>1020468.24</v>
      </c>
    </row>
    <row r="8" spans="1:162" ht="12.75" customHeight="1">
      <c r="A8" s="91" t="s">
        <v>234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>
        <v>0</v>
      </c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>
        <v>0</v>
      </c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>
        <f>FI45</f>
        <v>0</v>
      </c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FF8" s="36">
        <f>EG7+EG9</f>
        <v>32616400.859999996</v>
      </c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76211917.75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28509311.21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DT15+DT24+DT28+DT38</f>
        <v>16638002.67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EG10+EG15+EG24+EG105+EG41+EG28</f>
        <v>31064603.869999997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1307366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1307366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EG7+EG9-EG45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254</v>
      </c>
      <c r="CT12" s="68">
        <f>EG12</f>
        <v>1107366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f>1085424+21942</f>
        <v>1107366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62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58586494.08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28509311.21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30077182.869999997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FF15" s="29">
        <f>FF8-EG45</f>
        <v>0</v>
      </c>
    </row>
    <row r="16" spans="1:149" s="30" customFormat="1" ht="33.75" customHeight="1">
      <c r="A16" s="78" t="s">
        <v>319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28509311.21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28509311.21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8457247.61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2244819.65+1900000+3919502.86+392925.1</f>
        <v>8457247.61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26.25" customHeight="1">
      <c r="A19" s="78" t="s">
        <v>352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10021630.010000002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9061655.8+959974.21</f>
        <v>10021630.010000002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22.5" customHeight="1">
      <c r="A20" s="78" t="s">
        <v>353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29470669.119999997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27538513.9+1242890.54+388054+300000+1210.68</f>
        <v>29470669.119999997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259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258</v>
      </c>
      <c r="CT22" s="68">
        <f>EG22</f>
        <v>594576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v>594576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118500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118500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0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0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279</v>
      </c>
      <c r="CT27" s="86">
        <f>EG27</f>
        <v>118500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f>3500+115000</f>
        <v>118500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DG28+DT28+EG28</f>
        <v>16758002.67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DT31+DT32+DT34+DT35+DT33</f>
        <v>16638002.67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f>EG36+EG37</f>
        <v>120000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5" customHeight="1">
      <c r="A30" s="78" t="s">
        <v>260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301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280</v>
      </c>
      <c r="CT31" s="68">
        <f aca="true" t="shared" si="0" ref="CT31:CT39"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302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280</v>
      </c>
      <c r="CT32" s="68">
        <f t="shared" si="0"/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">
        <v>350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303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280</v>
      </c>
      <c r="CT33" s="68">
        <f>DT33</f>
        <v>232000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v>232000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ht="12.75" customHeight="1">
      <c r="A34" s="78" t="s">
        <v>350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67" t="s">
        <v>303</v>
      </c>
      <c r="BY34" s="67"/>
      <c r="BZ34" s="67"/>
      <c r="CA34" s="67"/>
      <c r="CB34" s="67"/>
      <c r="CC34" s="67"/>
      <c r="CD34" s="67"/>
      <c r="CE34" s="67"/>
      <c r="CF34" s="67" t="s">
        <v>50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23" t="s">
        <v>307</v>
      </c>
      <c r="CT34" s="68">
        <f t="shared" si="0"/>
        <v>268000</v>
      </c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>
        <v>0</v>
      </c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>
        <f>500000-232000</f>
        <v>268000</v>
      </c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>
        <v>0</v>
      </c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</row>
    <row r="35" spans="1:149" ht="24" customHeight="1">
      <c r="A35" s="78" t="s">
        <v>357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7" t="s">
        <v>303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23" t="s">
        <v>307</v>
      </c>
      <c r="CT35" s="68">
        <f t="shared" si="0"/>
        <v>12923002.67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f>12942573.61-19570.94</f>
        <v>12923002.67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24" customHeight="1">
      <c r="A36" s="78" t="s">
        <v>361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7" t="s">
        <v>303</v>
      </c>
      <c r="BY36" s="67"/>
      <c r="BZ36" s="67"/>
      <c r="CA36" s="67"/>
      <c r="CB36" s="67"/>
      <c r="CC36" s="67"/>
      <c r="CD36" s="67"/>
      <c r="CE36" s="67"/>
      <c r="CF36" s="67" t="s">
        <v>50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23" t="s">
        <v>280</v>
      </c>
      <c r="CT36" s="68">
        <f>EG36</f>
        <v>48164</v>
      </c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>
        <v>0</v>
      </c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>
        <v>0</v>
      </c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>
        <v>48164</v>
      </c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ht="24" customHeight="1">
      <c r="A37" s="78" t="s">
        <v>361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67" t="s">
        <v>303</v>
      </c>
      <c r="BY37" s="67"/>
      <c r="BZ37" s="67"/>
      <c r="CA37" s="67"/>
      <c r="CB37" s="67"/>
      <c r="CC37" s="67"/>
      <c r="CD37" s="67"/>
      <c r="CE37" s="67"/>
      <c r="CF37" s="67" t="s">
        <v>50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23" t="s">
        <v>307</v>
      </c>
      <c r="CT37" s="68">
        <f>EG37</f>
        <v>71836</v>
      </c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>
        <v>0</v>
      </c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>
        <v>0</v>
      </c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>
        <v>71836</v>
      </c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s="26" customFormat="1" ht="13.5" customHeight="1">
      <c r="A38" s="100" t="s">
        <v>51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98" t="s">
        <v>52</v>
      </c>
      <c r="BY38" s="98"/>
      <c r="BZ38" s="98"/>
      <c r="CA38" s="98"/>
      <c r="CB38" s="98"/>
      <c r="CC38" s="98"/>
      <c r="CD38" s="98"/>
      <c r="CE38" s="98"/>
      <c r="CF38" s="98" t="s">
        <v>50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28"/>
      <c r="CT38" s="89">
        <f t="shared" si="0"/>
        <v>0</v>
      </c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>
        <v>0</v>
      </c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>
        <f>DT39</f>
        <v>0</v>
      </c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>
        <v>0</v>
      </c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</row>
    <row r="39" spans="1:149" ht="10.5" customHeight="1">
      <c r="A39" s="79" t="s">
        <v>38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67" t="s">
        <v>54</v>
      </c>
      <c r="BY39" s="67"/>
      <c r="BZ39" s="67"/>
      <c r="CA39" s="67"/>
      <c r="CB39" s="67"/>
      <c r="CC39" s="67"/>
      <c r="CD39" s="67"/>
      <c r="CE39" s="67"/>
      <c r="CF39" s="67" t="s">
        <v>50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110"/>
      <c r="CT39" s="68">
        <f t="shared" si="0"/>
        <v>0</v>
      </c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>
        <v>0</v>
      </c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>
        <v>0</v>
      </c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49" ht="9" customHeight="1">
      <c r="A40" s="79" t="s">
        <v>53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111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</row>
    <row r="41" spans="1:149" s="26" customFormat="1" ht="15.75" customHeight="1">
      <c r="A41" s="100" t="s">
        <v>55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98" t="s">
        <v>56</v>
      </c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v>0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v>0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v>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EG43</f>
        <v>0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</row>
    <row r="42" spans="1:149" ht="12" customHeight="1">
      <c r="A42" s="79" t="s">
        <v>38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33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</row>
    <row r="43" spans="1:149" ht="12" customHeight="1">
      <c r="A43" s="112" t="s">
        <v>235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67" t="s">
        <v>57</v>
      </c>
      <c r="BY43" s="67"/>
      <c r="BZ43" s="67"/>
      <c r="CA43" s="67"/>
      <c r="CB43" s="67"/>
      <c r="CC43" s="67"/>
      <c r="CD43" s="67"/>
      <c r="CE43" s="67"/>
      <c r="CF43" s="67" t="s">
        <v>31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</f>
        <v>0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</row>
    <row r="44" spans="1:165" ht="11.25" customHeight="1">
      <c r="A44" s="78" t="s">
        <v>58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59</v>
      </c>
      <c r="BY44" s="67"/>
      <c r="BZ44" s="67"/>
      <c r="CA44" s="67"/>
      <c r="CB44" s="67"/>
      <c r="CC44" s="67"/>
      <c r="CD44" s="67"/>
      <c r="CE44" s="67"/>
      <c r="CF44" s="67" t="s">
        <v>117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v>0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24" t="s">
        <v>306</v>
      </c>
      <c r="FF44" s="25" t="s">
        <v>326</v>
      </c>
      <c r="FI44" s="25" t="s">
        <v>327</v>
      </c>
    </row>
    <row r="45" spans="1:165" s="26" customFormat="1" ht="18" customHeight="1">
      <c r="A45" s="99" t="s">
        <v>60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8" t="s">
        <v>61</v>
      </c>
      <c r="BY45" s="98"/>
      <c r="BZ45" s="98"/>
      <c r="CA45" s="98"/>
      <c r="CB45" s="98"/>
      <c r="CC45" s="98"/>
      <c r="CD45" s="98"/>
      <c r="CE45" s="98"/>
      <c r="CF45" s="98" t="s">
        <v>31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28"/>
      <c r="CT45" s="89">
        <f>CT46+CT60+CT66+CT79+CT109</f>
        <v>77978939.79</v>
      </c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>
        <f>DG46+DG60+DG66+DG79</f>
        <v>28509311.21</v>
      </c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>
        <f>DT46+DT60+DT66+DT79</f>
        <v>16853227.72</v>
      </c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>
        <f>EG46+EG60+EG66+EG79+EG109</f>
        <v>32616400.86</v>
      </c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W45" s="29">
        <f>EG9-EG45</f>
        <v>-1551796.990000002</v>
      </c>
      <c r="EX45" s="29">
        <f>EG9-EG45+EG7</f>
        <v>-2.0954757928848267E-09</v>
      </c>
      <c r="FF45" s="37">
        <f>DT7+DT9-DT45</f>
        <v>0</v>
      </c>
      <c r="FI45" s="37">
        <f>EG7+EG9-EG45</f>
        <v>0</v>
      </c>
    </row>
    <row r="46" spans="1:162" s="26" customFormat="1" ht="26.25" customHeight="1">
      <c r="A46" s="114" t="s">
        <v>62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98" t="s">
        <v>63</v>
      </c>
      <c r="BY46" s="98"/>
      <c r="BZ46" s="98"/>
      <c r="CA46" s="98"/>
      <c r="CB46" s="98"/>
      <c r="CC46" s="98"/>
      <c r="CD46" s="98"/>
      <c r="CE46" s="98"/>
      <c r="CF46" s="98" t="s">
        <v>31</v>
      </c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28"/>
      <c r="CT46" s="89">
        <f aca="true" t="shared" si="1" ref="CT46:CT52">DG46+DT46+EG46</f>
        <v>46926978.2</v>
      </c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>
        <f>DG47+DG50+DG53+DG54+DG51</f>
        <v>23404937.97</v>
      </c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>
        <f>DT47+DT50+DT53+DT54</f>
        <v>260225.05</v>
      </c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>
        <f>EG47+EG50+EG53+EG54</f>
        <v>23261815.18</v>
      </c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W46" s="29">
        <f>EG7+EG9-EG45</f>
        <v>0</v>
      </c>
      <c r="FF46" s="29"/>
    </row>
    <row r="47" spans="1:165" s="30" customFormat="1" ht="15" customHeight="1">
      <c r="A47" s="116" t="s">
        <v>297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8"/>
      <c r="BX47" s="67" t="s">
        <v>64</v>
      </c>
      <c r="BY47" s="67"/>
      <c r="BZ47" s="67"/>
      <c r="CA47" s="67"/>
      <c r="CB47" s="67"/>
      <c r="CC47" s="67"/>
      <c r="CD47" s="67"/>
      <c r="CE47" s="67"/>
      <c r="CF47" s="67" t="s">
        <v>65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31</v>
      </c>
      <c r="CT47" s="68">
        <f t="shared" si="1"/>
        <v>35552368.78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f>DG48+DG49</f>
        <v>17781788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DT48+DT49</f>
        <v>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f>EG48+EG49</f>
        <v>17770580.78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FF47" s="25" t="s">
        <v>328</v>
      </c>
      <c r="FI47" s="38"/>
    </row>
    <row r="48" spans="1:162" ht="15.75" customHeight="1">
      <c r="A48" s="78" t="s">
        <v>285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67</v>
      </c>
      <c r="BY48" s="67"/>
      <c r="BZ48" s="67"/>
      <c r="CA48" s="67"/>
      <c r="CB48" s="67"/>
      <c r="CC48" s="67"/>
      <c r="CD48" s="67"/>
      <c r="CE48" s="67"/>
      <c r="CF48" s="67" t="s">
        <v>65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281</v>
      </c>
      <c r="CT48" s="68">
        <f t="shared" si="1"/>
        <v>35360368.78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f>16767694.82-25000-2000-25000-10000-10000-15000+1039093.18-20000-10000</f>
        <v>17689788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f>17665780.78+4800</f>
        <v>17670580.78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  <c r="EX48" s="36">
        <f>DG9-DG45</f>
        <v>0</v>
      </c>
      <c r="FF48" s="39">
        <f>DG9-DG45</f>
        <v>0</v>
      </c>
    </row>
    <row r="49" spans="1:149" ht="10.5" customHeight="1">
      <c r="A49" s="78" t="s">
        <v>286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67</v>
      </c>
      <c r="BY49" s="67"/>
      <c r="BZ49" s="67"/>
      <c r="CA49" s="67"/>
      <c r="CB49" s="67"/>
      <c r="CC49" s="67"/>
      <c r="CD49" s="67"/>
      <c r="CE49" s="67"/>
      <c r="CF49" s="67" t="s">
        <v>65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283</v>
      </c>
      <c r="CT49" s="68">
        <f t="shared" si="1"/>
        <v>192000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25000+2000+10000+10000+15000+20000+10000</f>
        <v>92000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</f>
        <v>100000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</row>
    <row r="50" spans="1:162" s="30" customFormat="1" ht="10.5" customHeight="1">
      <c r="A50" s="78" t="s">
        <v>66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67</v>
      </c>
      <c r="BY50" s="67"/>
      <c r="BZ50" s="67"/>
      <c r="CA50" s="67"/>
      <c r="CB50" s="67"/>
      <c r="CC50" s="67"/>
      <c r="CD50" s="67"/>
      <c r="CE50" s="67"/>
      <c r="CF50" s="67" t="s">
        <v>68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 t="shared" si="1"/>
        <v>373421.05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v>0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260225.05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113196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FF50" s="38"/>
    </row>
    <row r="51" spans="1:154" ht="10.5" customHeight="1">
      <c r="A51" s="78" t="s">
        <v>261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67" t="s">
        <v>31</v>
      </c>
      <c r="BY51" s="67"/>
      <c r="BZ51" s="67"/>
      <c r="CA51" s="67"/>
      <c r="CB51" s="67"/>
      <c r="CC51" s="67"/>
      <c r="CD51" s="67"/>
      <c r="CE51" s="67"/>
      <c r="CF51" s="67" t="s">
        <v>68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282</v>
      </c>
      <c r="CT51" s="68">
        <f t="shared" si="1"/>
        <v>360225.05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220500-220500</f>
        <v>0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f>215000+45225.05</f>
        <v>260225.05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v>100000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X51" s="36">
        <f>DG45-DG9</f>
        <v>0</v>
      </c>
    </row>
    <row r="52" spans="1:153" ht="10.5" customHeight="1">
      <c r="A52" s="78" t="s">
        <v>341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67" t="s">
        <v>31</v>
      </c>
      <c r="BY52" s="67"/>
      <c r="BZ52" s="67"/>
      <c r="CA52" s="67"/>
      <c r="CB52" s="67"/>
      <c r="CC52" s="67"/>
      <c r="CD52" s="67"/>
      <c r="CE52" s="67"/>
      <c r="CF52" s="67" t="s">
        <v>68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283</v>
      </c>
      <c r="CT52" s="68">
        <f t="shared" si="1"/>
        <v>13196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v>13196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W52" s="36"/>
    </row>
    <row r="53" spans="1:153" s="30" customFormat="1" ht="13.5" customHeight="1">
      <c r="A53" s="78" t="s">
        <v>69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70</v>
      </c>
      <c r="BY53" s="67"/>
      <c r="BZ53" s="67"/>
      <c r="CA53" s="67"/>
      <c r="CB53" s="67"/>
      <c r="CC53" s="67"/>
      <c r="CD53" s="67"/>
      <c r="CE53" s="67"/>
      <c r="CF53" s="67" t="s">
        <v>71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 t="s">
        <v>272</v>
      </c>
      <c r="CT53" s="68">
        <f>DG53+DT53+EG53</f>
        <v>395500</v>
      </c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>
        <f>220500+25000-220500+220500</f>
        <v>245500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>
        <v>0</v>
      </c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>
        <f>100000+50000</f>
        <v>150000</v>
      </c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W53" s="38"/>
    </row>
    <row r="54" spans="1:149" s="30" customFormat="1" ht="22.5" customHeight="1">
      <c r="A54" s="78" t="s">
        <v>72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67" t="s">
        <v>73</v>
      </c>
      <c r="BY54" s="67"/>
      <c r="BZ54" s="67"/>
      <c r="CA54" s="67"/>
      <c r="CB54" s="67"/>
      <c r="CC54" s="67"/>
      <c r="CD54" s="67"/>
      <c r="CE54" s="67"/>
      <c r="CF54" s="67" t="s">
        <v>74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 t="s">
        <v>31</v>
      </c>
      <c r="CT54" s="68">
        <f>DG54+DT54+EG54</f>
        <v>10605688.37</v>
      </c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>
        <f>DG55</f>
        <v>5377649.97</v>
      </c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>
        <f>DT55</f>
        <v>0</v>
      </c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>
        <f>EG55+EG56</f>
        <v>5228038.399999999</v>
      </c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53" ht="22.5" customHeight="1">
      <c r="A55" s="119" t="s">
        <v>75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67" t="s">
        <v>76</v>
      </c>
      <c r="BY55" s="67"/>
      <c r="BZ55" s="67"/>
      <c r="CA55" s="67"/>
      <c r="CB55" s="67"/>
      <c r="CC55" s="67"/>
      <c r="CD55" s="67"/>
      <c r="CE55" s="67"/>
      <c r="CF55" s="67" t="s">
        <v>74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 t="s">
        <v>284</v>
      </c>
      <c r="CT55" s="68">
        <f>DG55+DT55+EG55</f>
        <v>10605688.37</v>
      </c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>
        <f>4625641.41+438202.43+313806.13</f>
        <v>5377649.97</v>
      </c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>
        <v>0</v>
      </c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>
        <f>5226588.6+1449.8</f>
        <v>5228038.399999999</v>
      </c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W55" s="36"/>
    </row>
    <row r="56" spans="1:149" ht="12.75" customHeight="1">
      <c r="A56" s="119" t="s">
        <v>337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67" t="s">
        <v>77</v>
      </c>
      <c r="BY56" s="67"/>
      <c r="BZ56" s="67"/>
      <c r="CA56" s="67"/>
      <c r="CB56" s="67"/>
      <c r="CC56" s="67"/>
      <c r="CD56" s="67"/>
      <c r="CE56" s="67"/>
      <c r="CF56" s="67" t="s">
        <v>74</v>
      </c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23" t="s">
        <v>336</v>
      </c>
      <c r="CT56" s="68">
        <f>EG56</f>
        <v>0</v>
      </c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>
        <v>0</v>
      </c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>
        <v>0</v>
      </c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>
        <f>9750.55-9750.55</f>
        <v>0</v>
      </c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</row>
    <row r="57" spans="1:149" ht="21" customHeight="1">
      <c r="A57" s="78" t="s">
        <v>79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80</v>
      </c>
      <c r="BY57" s="67"/>
      <c r="BZ57" s="67"/>
      <c r="CA57" s="67"/>
      <c r="CB57" s="67"/>
      <c r="CC57" s="67"/>
      <c r="CD57" s="67"/>
      <c r="CE57" s="67"/>
      <c r="CF57" s="67" t="s">
        <v>81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</row>
    <row r="58" spans="1:149" ht="21.75" customHeight="1">
      <c r="A58" s="119" t="s">
        <v>82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67" t="s">
        <v>83</v>
      </c>
      <c r="BY58" s="67"/>
      <c r="BZ58" s="67"/>
      <c r="CA58" s="67"/>
      <c r="CB58" s="67"/>
      <c r="CC58" s="67"/>
      <c r="CD58" s="67"/>
      <c r="CE58" s="67"/>
      <c r="CF58" s="67" t="s">
        <v>81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</row>
    <row r="59" spans="1:149" ht="10.5" customHeight="1">
      <c r="A59" s="119" t="s">
        <v>84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67" t="s">
        <v>85</v>
      </c>
      <c r="BY59" s="67"/>
      <c r="BZ59" s="67"/>
      <c r="CA59" s="67"/>
      <c r="CB59" s="67"/>
      <c r="CC59" s="67"/>
      <c r="CD59" s="67"/>
      <c r="CE59" s="67"/>
      <c r="CF59" s="67" t="s">
        <v>81</v>
      </c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50" s="40" customFormat="1" ht="21" customHeight="1">
      <c r="A60" s="100" t="s">
        <v>86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98" t="s">
        <v>87</v>
      </c>
      <c r="BY60" s="98"/>
      <c r="BZ60" s="98"/>
      <c r="CA60" s="98"/>
      <c r="CB60" s="98"/>
      <c r="CC60" s="98"/>
      <c r="CD60" s="98"/>
      <c r="CE60" s="98"/>
      <c r="CF60" s="98" t="s">
        <v>88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28"/>
      <c r="CT60" s="89">
        <f>DG60+DT60+EG60</f>
        <v>0</v>
      </c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>
        <f>DG61</f>
        <v>0</v>
      </c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>
        <v>0</v>
      </c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>
        <f>EG61</f>
        <v>0</v>
      </c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26"/>
    </row>
    <row r="61" spans="1:150" s="41" customFormat="1" ht="21.75" customHeight="1">
      <c r="A61" s="78" t="s">
        <v>89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90</v>
      </c>
      <c r="BY61" s="67"/>
      <c r="BZ61" s="67"/>
      <c r="CA61" s="67"/>
      <c r="CB61" s="67"/>
      <c r="CC61" s="67"/>
      <c r="CD61" s="67"/>
      <c r="CE61" s="67"/>
      <c r="CF61" s="67" t="s">
        <v>91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>
        <f>DG62</f>
        <v>0</v>
      </c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>
        <f>EG62</f>
        <v>0</v>
      </c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50" s="41" customFormat="1" ht="27.75" customHeight="1">
      <c r="A62" s="119" t="s">
        <v>92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67" t="s">
        <v>93</v>
      </c>
      <c r="BY62" s="67"/>
      <c r="BZ62" s="67"/>
      <c r="CA62" s="67"/>
      <c r="CB62" s="67"/>
      <c r="CC62" s="67"/>
      <c r="CD62" s="67"/>
      <c r="CE62" s="67"/>
      <c r="CF62" s="67" t="s">
        <v>94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23" t="s">
        <v>283</v>
      </c>
      <c r="CT62" s="68">
        <f>DG62+DT62+EG62</f>
        <v>0</v>
      </c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>
        <v>0</v>
      </c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>
        <v>0</v>
      </c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>
        <v>0</v>
      </c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24"/>
    </row>
    <row r="63" spans="1:149" ht="10.5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95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96</v>
      </c>
      <c r="BY64" s="67"/>
      <c r="BZ64" s="67"/>
      <c r="CA64" s="67"/>
      <c r="CB64" s="67"/>
      <c r="CC64" s="67"/>
      <c r="CD64" s="67"/>
      <c r="CE64" s="67"/>
      <c r="CF64" s="67" t="s">
        <v>97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50" s="41" customFormat="1" ht="22.5" customHeight="1">
      <c r="A65" s="78" t="s">
        <v>98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99</v>
      </c>
      <c r="BY65" s="67"/>
      <c r="BZ65" s="67"/>
      <c r="CA65" s="67"/>
      <c r="CB65" s="67"/>
      <c r="CC65" s="67"/>
      <c r="CD65" s="67"/>
      <c r="CE65" s="67"/>
      <c r="CF65" s="67" t="s">
        <v>100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24"/>
    </row>
    <row r="66" spans="1:149" s="26" customFormat="1" ht="19.5" customHeight="1">
      <c r="A66" s="100" t="s">
        <v>101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98" t="s">
        <v>102</v>
      </c>
      <c r="BY66" s="98"/>
      <c r="BZ66" s="98"/>
      <c r="CA66" s="98"/>
      <c r="CB66" s="98"/>
      <c r="CC66" s="98"/>
      <c r="CD66" s="98"/>
      <c r="CE66" s="98"/>
      <c r="CF66" s="98" t="s">
        <v>103</v>
      </c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28"/>
      <c r="CT66" s="89">
        <f>DG66+DT66+EG66</f>
        <v>610372.54</v>
      </c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>
        <f>DG67</f>
        <v>594217</v>
      </c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>
        <v>0</v>
      </c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>
        <f>EG71+EG68+EG70+EG72</f>
        <v>16155.54</v>
      </c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</row>
    <row r="67" spans="1:149" ht="30.75" customHeight="1">
      <c r="A67" s="78" t="s">
        <v>104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105</v>
      </c>
      <c r="BY67" s="67"/>
      <c r="BZ67" s="67"/>
      <c r="CA67" s="67"/>
      <c r="CB67" s="67"/>
      <c r="CC67" s="67"/>
      <c r="CD67" s="67"/>
      <c r="CE67" s="67"/>
      <c r="CF67" s="67" t="s">
        <v>106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274</v>
      </c>
      <c r="CT67" s="68">
        <f>DG67</f>
        <v>594217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594217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21.75" customHeight="1">
      <c r="A68" s="78" t="s">
        <v>107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108</v>
      </c>
      <c r="BY68" s="67"/>
      <c r="BZ68" s="67"/>
      <c r="CA68" s="67"/>
      <c r="CB68" s="67"/>
      <c r="CC68" s="67"/>
      <c r="CD68" s="67"/>
      <c r="CE68" s="67"/>
      <c r="CF68" s="67" t="s">
        <v>109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274</v>
      </c>
      <c r="CT68" s="68">
        <f>DG68+DT68+EG68</f>
        <v>14944.29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14944.29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ht="18" customHeight="1">
      <c r="A69" s="78" t="s">
        <v>110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67" t="s">
        <v>111</v>
      </c>
      <c r="BY69" s="67"/>
      <c r="BZ69" s="67"/>
      <c r="CA69" s="67"/>
      <c r="CB69" s="67"/>
      <c r="CC69" s="67"/>
      <c r="CD69" s="67"/>
      <c r="CE69" s="67"/>
      <c r="CF69" s="67" t="s">
        <v>112</v>
      </c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23" t="s">
        <v>274</v>
      </c>
      <c r="CT69" s="68">
        <f>EG69</f>
        <v>0</v>
      </c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>
        <v>0</v>
      </c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>
        <v>0</v>
      </c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>
        <v>0</v>
      </c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</row>
    <row r="70" spans="1:149" ht="18" customHeight="1">
      <c r="A70" s="80" t="s">
        <v>340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2"/>
      <c r="BX70" s="67" t="s">
        <v>111</v>
      </c>
      <c r="BY70" s="67"/>
      <c r="BZ70" s="67"/>
      <c r="CA70" s="67"/>
      <c r="CB70" s="67"/>
      <c r="CC70" s="67"/>
      <c r="CD70" s="67"/>
      <c r="CE70" s="67"/>
      <c r="CF70" s="67" t="s">
        <v>112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 t="s">
        <v>339</v>
      </c>
      <c r="CT70" s="68">
        <f>EG70</f>
        <v>20.34</v>
      </c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>
        <v>0</v>
      </c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>
        <v>0</v>
      </c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>
        <v>20.34</v>
      </c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8" customHeight="1">
      <c r="A71" s="78" t="s">
        <v>332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111</v>
      </c>
      <c r="BY71" s="67"/>
      <c r="BZ71" s="67"/>
      <c r="CA71" s="67"/>
      <c r="CB71" s="67"/>
      <c r="CC71" s="67"/>
      <c r="CD71" s="67"/>
      <c r="CE71" s="67"/>
      <c r="CF71" s="67" t="s">
        <v>112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 t="s">
        <v>331</v>
      </c>
      <c r="CT71" s="68">
        <f>EG71</f>
        <v>1190.91</v>
      </c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>
        <v>0</v>
      </c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>
        <v>0</v>
      </c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>
        <v>1190.91</v>
      </c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18" customHeight="1">
      <c r="A72" s="78" t="s">
        <v>345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111</v>
      </c>
      <c r="BY72" s="67"/>
      <c r="BZ72" s="67"/>
      <c r="CA72" s="67"/>
      <c r="CB72" s="67"/>
      <c r="CC72" s="67"/>
      <c r="CD72" s="67"/>
      <c r="CE72" s="67"/>
      <c r="CF72" s="67" t="s">
        <v>112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 t="s">
        <v>344</v>
      </c>
      <c r="CT72" s="68">
        <f>EG72</f>
        <v>0</v>
      </c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>
        <v>0</v>
      </c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>
        <v>0</v>
      </c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>
        <v>0</v>
      </c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4.25" customHeight="1">
      <c r="A73" s="100" t="s">
        <v>113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114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1.75" customHeight="1">
      <c r="A74" s="78" t="s">
        <v>115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116</v>
      </c>
      <c r="BY74" s="67"/>
      <c r="BZ74" s="67"/>
      <c r="CA74" s="67"/>
      <c r="CB74" s="67"/>
      <c r="CC74" s="67"/>
      <c r="CD74" s="67"/>
      <c r="CE74" s="67"/>
      <c r="CF74" s="67" t="s">
        <v>117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49" ht="17.25" customHeight="1">
      <c r="A75" s="78" t="s">
        <v>118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67" t="s">
        <v>119</v>
      </c>
      <c r="BY75" s="67"/>
      <c r="BZ75" s="67"/>
      <c r="CA75" s="67"/>
      <c r="CB75" s="67"/>
      <c r="CC75" s="67"/>
      <c r="CD75" s="67"/>
      <c r="CE75" s="67"/>
      <c r="CF75" s="67" t="s">
        <v>120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23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</row>
    <row r="76" spans="1:149" ht="21.75" customHeight="1">
      <c r="A76" s="78" t="s">
        <v>121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122</v>
      </c>
      <c r="BY76" s="67"/>
      <c r="BZ76" s="67"/>
      <c r="CA76" s="67"/>
      <c r="CB76" s="67"/>
      <c r="CC76" s="67"/>
      <c r="CD76" s="67"/>
      <c r="CE76" s="67"/>
      <c r="CF76" s="67" t="s">
        <v>123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s="26" customFormat="1" ht="12" customHeight="1">
      <c r="A77" s="100" t="s">
        <v>124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98" t="s">
        <v>125</v>
      </c>
      <c r="BY77" s="98"/>
      <c r="BZ77" s="98"/>
      <c r="CA77" s="98"/>
      <c r="CB77" s="98"/>
      <c r="CC77" s="98"/>
      <c r="CD77" s="98"/>
      <c r="CE77" s="98"/>
      <c r="CF77" s="98" t="s">
        <v>31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28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</row>
    <row r="78" spans="1:149" ht="27" customHeight="1">
      <c r="A78" s="78" t="s">
        <v>126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127</v>
      </c>
      <c r="BY78" s="67"/>
      <c r="BZ78" s="67"/>
      <c r="CA78" s="67"/>
      <c r="CB78" s="67"/>
      <c r="CC78" s="67"/>
      <c r="CD78" s="67"/>
      <c r="CE78" s="67"/>
      <c r="CF78" s="67" t="s">
        <v>128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s="26" customFormat="1" ht="18" customHeight="1">
      <c r="A79" s="100" t="s">
        <v>236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98" t="s">
        <v>129</v>
      </c>
      <c r="BY79" s="98"/>
      <c r="BZ79" s="98"/>
      <c r="CA79" s="98"/>
      <c r="CB79" s="98"/>
      <c r="CC79" s="98"/>
      <c r="CD79" s="98"/>
      <c r="CE79" s="98"/>
      <c r="CF79" s="98" t="s">
        <v>31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28"/>
      <c r="CT79" s="89">
        <f>DG79+DT79+EG79</f>
        <v>30441589.05</v>
      </c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>
        <f>DG83+DG101</f>
        <v>4510156.24</v>
      </c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>
        <f>DT83+DT101</f>
        <v>16593002.67</v>
      </c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>
        <f>EG83+EG101</f>
        <v>9338430.14</v>
      </c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W79" s="29">
        <f>EG79</f>
        <v>9338430.14</v>
      </c>
    </row>
    <row r="80" spans="1:149" ht="24.75" customHeight="1">
      <c r="A80" s="78" t="s">
        <v>130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67" t="s">
        <v>131</v>
      </c>
      <c r="BY80" s="67"/>
      <c r="BZ80" s="67"/>
      <c r="CA80" s="67"/>
      <c r="CB80" s="67"/>
      <c r="CC80" s="67"/>
      <c r="CD80" s="67"/>
      <c r="CE80" s="67"/>
      <c r="CF80" s="67" t="s">
        <v>132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</row>
    <row r="81" spans="1:149" ht="14.25" customHeight="1">
      <c r="A81" s="78" t="s">
        <v>133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67" t="s">
        <v>134</v>
      </c>
      <c r="BY81" s="67"/>
      <c r="BZ81" s="67"/>
      <c r="CA81" s="67"/>
      <c r="CB81" s="67"/>
      <c r="CC81" s="67"/>
      <c r="CD81" s="67"/>
      <c r="CE81" s="67"/>
      <c r="CF81" s="67" t="s">
        <v>135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3.5" customHeight="1">
      <c r="A82" s="78" t="s">
        <v>136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67" t="s">
        <v>137</v>
      </c>
      <c r="BY82" s="67"/>
      <c r="BZ82" s="67"/>
      <c r="CA82" s="67"/>
      <c r="CB82" s="67"/>
      <c r="CC82" s="67"/>
      <c r="CD82" s="67"/>
      <c r="CE82" s="67"/>
      <c r="CF82" s="67" t="s">
        <v>138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53" ht="11.25" customHeight="1">
      <c r="A83" s="78" t="s">
        <v>139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67" t="s">
        <v>140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/>
      <c r="CT83" s="68">
        <f>DG83+DT83+EG83</f>
        <v>24553147.38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DG85+DG86+DG87+DG89+DG90+DG93+DG97+DG98+DG99+DG88+DG96</f>
        <v>2246339.44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f>DT85+DT86+DT87+DT89+DT90+DT93+DT97+DT98+DT99</f>
        <v>16593002.67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f>EG85+EG86+EG87+EG89+EG90+EG93+EG97+EG98+EG99+EG88+EG94+EG95+EG100+EG96+EG91+EG92</f>
        <v>5713805.2700000005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W83" s="24" t="s">
        <v>298</v>
      </c>
    </row>
    <row r="84" spans="1:153" ht="11.25" customHeight="1">
      <c r="A84" s="121" t="s">
        <v>142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3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W84" s="36">
        <f>CT79-Закупки!DF7</f>
        <v>0</v>
      </c>
    </row>
    <row r="85" spans="1:149" ht="11.25" customHeight="1">
      <c r="A85" s="78" t="s">
        <v>262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267</v>
      </c>
      <c r="CT85" s="68">
        <f aca="true" t="shared" si="2" ref="CT85:CT100">DG85+DT85+EG85</f>
        <v>183493.8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72702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v>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80791.8+20000+10000</f>
        <v>110791.8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</row>
    <row r="86" spans="1:149" ht="11.25" customHeight="1">
      <c r="A86" s="78" t="s">
        <v>263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268</v>
      </c>
      <c r="CT86" s="68">
        <f t="shared" si="2"/>
        <v>274439.27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v>81000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203439.27-10000</f>
        <v>193439.27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264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269</v>
      </c>
      <c r="CT87" s="68">
        <f t="shared" si="2"/>
        <v>917176.05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v>263242.59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v>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f>538933.46+115000</f>
        <v>653933.46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291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287</v>
      </c>
      <c r="CT88" s="68">
        <f>DG88+DT88+EG88</f>
        <v>337600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336000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1600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53" ht="11.25" customHeight="1">
      <c r="A89" s="78" t="s">
        <v>265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270</v>
      </c>
      <c r="CT89" s="68">
        <f t="shared" si="2"/>
        <v>3581992.22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61636.08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f>3000000+170000</f>
        <v>3170000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351956.14-1600</f>
        <v>350356.14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W89" s="36">
        <f>DT89+DT90</f>
        <v>3170000</v>
      </c>
    </row>
    <row r="90" spans="1:149" ht="11.25" customHeight="1">
      <c r="A90" s="78" t="s">
        <v>273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272</v>
      </c>
      <c r="CT90" s="68">
        <f t="shared" si="2"/>
        <v>2498414.91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f>1088398.43-50000</f>
        <v>1038398.4299999999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700016.48+260000+500000</f>
        <v>1460016.48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354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351</v>
      </c>
      <c r="CT91" s="68">
        <f>DG91+DT91+EG91</f>
        <v>57352.86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v>0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57352.86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s="51" customFormat="1" ht="11.25" customHeight="1">
      <c r="A92" s="70" t="s">
        <v>359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1" t="s">
        <v>31</v>
      </c>
      <c r="BY92" s="71"/>
      <c r="BZ92" s="71"/>
      <c r="CA92" s="71"/>
      <c r="CB92" s="71"/>
      <c r="CC92" s="71"/>
      <c r="CD92" s="71"/>
      <c r="CE92" s="71"/>
      <c r="CF92" s="71" t="s">
        <v>141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50" t="s">
        <v>358</v>
      </c>
      <c r="CT92" s="69">
        <f>DG92+DT92+EG92</f>
        <v>20000</v>
      </c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>
        <v>0</v>
      </c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>
        <v>0</v>
      </c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>
        <v>20000</v>
      </c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</row>
    <row r="93" spans="1:149" ht="11.25" customHeight="1">
      <c r="A93" s="78" t="s">
        <v>266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271</v>
      </c>
      <c r="CT93" s="68">
        <f t="shared" si="2"/>
        <v>14342424.7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63746.03</f>
        <v>63746.03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f>500000+12942573.61-232000-19570.94</f>
        <v>13191002.67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1015840+71836</f>
        <v>1087676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91</v>
      </c>
      <c r="CT94" s="68">
        <f t="shared" si="2"/>
        <v>0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0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ht="11.25" customHeight="1">
      <c r="A95" s="78" t="s">
        <v>311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67" t="s">
        <v>31</v>
      </c>
      <c r="BY95" s="67"/>
      <c r="BZ95" s="67"/>
      <c r="CA95" s="67"/>
      <c r="CB95" s="67"/>
      <c r="CC95" s="67"/>
      <c r="CD95" s="67"/>
      <c r="CE95" s="67"/>
      <c r="CF95" s="67" t="s">
        <v>141</v>
      </c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23" t="s">
        <v>308</v>
      </c>
      <c r="CT95" s="68">
        <f t="shared" si="2"/>
        <v>20000</v>
      </c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>
        <v>0</v>
      </c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>
        <v>0</v>
      </c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>
        <f>1510+18490</f>
        <v>20000</v>
      </c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</row>
    <row r="96" spans="1:149" ht="11.25" customHeight="1">
      <c r="A96" s="78" t="s">
        <v>329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67" t="s">
        <v>31</v>
      </c>
      <c r="BY96" s="67"/>
      <c r="BZ96" s="67"/>
      <c r="CA96" s="67"/>
      <c r="CB96" s="67"/>
      <c r="CC96" s="67"/>
      <c r="CD96" s="67"/>
      <c r="CE96" s="67"/>
      <c r="CF96" s="67" t="s">
        <v>141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 t="s">
        <v>330</v>
      </c>
      <c r="CT96" s="68">
        <f>DG96+DT96+EG96</f>
        <v>71695.16</v>
      </c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>
        <f>56703.26-5000</f>
        <v>51703.26</v>
      </c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>
        <v>0</v>
      </c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>
        <v>19991.9</v>
      </c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11.25" customHeight="1">
      <c r="A97" s="78" t="s">
        <v>288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67" t="s">
        <v>31</v>
      </c>
      <c r="BY97" s="67"/>
      <c r="BZ97" s="67"/>
      <c r="CA97" s="67"/>
      <c r="CB97" s="67"/>
      <c r="CC97" s="67"/>
      <c r="CD97" s="67"/>
      <c r="CE97" s="67"/>
      <c r="CF97" s="67" t="s">
        <v>141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 t="s">
        <v>275</v>
      </c>
      <c r="CT97" s="68">
        <f t="shared" si="2"/>
        <v>687738.5499999999</v>
      </c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>
        <f>35181.09+50000</f>
        <v>85181.09</v>
      </c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>
        <v>0</v>
      </c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>
        <f>82089.22+520468.24</f>
        <v>602557.46</v>
      </c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11.25" customHeight="1">
      <c r="A98" s="78" t="s">
        <v>289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67" t="s">
        <v>31</v>
      </c>
      <c r="BY98" s="67"/>
      <c r="BZ98" s="67"/>
      <c r="CA98" s="67"/>
      <c r="CB98" s="67"/>
      <c r="CC98" s="67"/>
      <c r="CD98" s="67"/>
      <c r="CE98" s="67"/>
      <c r="CF98" s="67" t="s">
        <v>141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 t="s">
        <v>276</v>
      </c>
      <c r="CT98" s="68">
        <f t="shared" si="2"/>
        <v>631480.01</v>
      </c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>
        <v>5000</v>
      </c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>
        <v>232000</v>
      </c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>
        <f>94480.01+300000</f>
        <v>394480.01</v>
      </c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ht="11.25" customHeight="1">
      <c r="A99" s="78" t="s">
        <v>290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67" t="s">
        <v>31</v>
      </c>
      <c r="BY99" s="67"/>
      <c r="BZ99" s="67"/>
      <c r="CA99" s="67"/>
      <c r="CB99" s="67"/>
      <c r="CC99" s="67"/>
      <c r="CD99" s="67"/>
      <c r="CE99" s="67"/>
      <c r="CF99" s="67" t="s">
        <v>141</v>
      </c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23" t="s">
        <v>277</v>
      </c>
      <c r="CT99" s="68">
        <f t="shared" si="2"/>
        <v>791567.6599999999</v>
      </c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>
        <v>187729.96</v>
      </c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>
        <v>0</v>
      </c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>
        <f>903837.7-300000</f>
        <v>603837.7</v>
      </c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</row>
    <row r="100" spans="1:149" ht="11.25" customHeight="1">
      <c r="A100" s="78" t="s">
        <v>312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67" t="s">
        <v>31</v>
      </c>
      <c r="BY100" s="67"/>
      <c r="BZ100" s="67"/>
      <c r="CA100" s="67"/>
      <c r="CB100" s="67"/>
      <c r="CC100" s="67"/>
      <c r="CD100" s="67"/>
      <c r="CE100" s="67"/>
      <c r="CF100" s="67" t="s">
        <v>141</v>
      </c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 t="s">
        <v>309</v>
      </c>
      <c r="CT100" s="68">
        <f t="shared" si="2"/>
        <v>137772.19</v>
      </c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>
        <v>0</v>
      </c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>
        <v>0</v>
      </c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>
        <f>95857.99+41914.2</f>
        <v>137772.19</v>
      </c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s="26" customFormat="1" ht="11.25" customHeight="1">
      <c r="A101" s="124" t="s">
        <v>264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98" t="s">
        <v>31</v>
      </c>
      <c r="BY101" s="98"/>
      <c r="BZ101" s="98"/>
      <c r="CA101" s="98"/>
      <c r="CB101" s="98"/>
      <c r="CC101" s="98"/>
      <c r="CD101" s="98"/>
      <c r="CE101" s="98"/>
      <c r="CF101" s="98" t="s">
        <v>323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28" t="s">
        <v>269</v>
      </c>
      <c r="CT101" s="89">
        <f>DG101+DT101+EG101</f>
        <v>5888441.67</v>
      </c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>
        <v>2263816.8</v>
      </c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>
        <v>0</v>
      </c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>
        <v>3624624.87</v>
      </c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</row>
    <row r="102" spans="1:149" ht="11.25" customHeight="1">
      <c r="A102" s="78" t="s">
        <v>143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67" t="s">
        <v>144</v>
      </c>
      <c r="BY102" s="67"/>
      <c r="BZ102" s="67"/>
      <c r="CA102" s="67"/>
      <c r="CB102" s="67"/>
      <c r="CC102" s="67"/>
      <c r="CD102" s="67"/>
      <c r="CE102" s="67"/>
      <c r="CF102" s="67" t="s">
        <v>145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24" customHeight="1">
      <c r="A103" s="119" t="s">
        <v>146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67" t="s">
        <v>147</v>
      </c>
      <c r="BY103" s="67"/>
      <c r="BZ103" s="67"/>
      <c r="CA103" s="67"/>
      <c r="CB103" s="67"/>
      <c r="CC103" s="67"/>
      <c r="CD103" s="67"/>
      <c r="CE103" s="67"/>
      <c r="CF103" s="67" t="s">
        <v>148</v>
      </c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23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</row>
    <row r="104" spans="1:149" ht="22.5" customHeight="1">
      <c r="A104" s="119" t="s">
        <v>149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67" t="s">
        <v>150</v>
      </c>
      <c r="BY104" s="67"/>
      <c r="BZ104" s="67"/>
      <c r="CA104" s="67"/>
      <c r="CB104" s="67"/>
      <c r="CC104" s="67"/>
      <c r="CD104" s="67"/>
      <c r="CE104" s="67"/>
      <c r="CF104" s="67" t="s">
        <v>151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s="26" customFormat="1" ht="12.75" customHeight="1">
      <c r="A105" s="99" t="s">
        <v>237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8" t="s">
        <v>152</v>
      </c>
      <c r="BY105" s="98"/>
      <c r="BZ105" s="98"/>
      <c r="CA105" s="98"/>
      <c r="CB105" s="98"/>
      <c r="CC105" s="98"/>
      <c r="CD105" s="98"/>
      <c r="CE105" s="98"/>
      <c r="CF105" s="98" t="s">
        <v>153</v>
      </c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28"/>
      <c r="CT105" s="89">
        <f>EG105</f>
        <v>-558445</v>
      </c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>
        <f>EG108</f>
        <v>-558445</v>
      </c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</row>
    <row r="106" spans="1:149" ht="22.5" customHeight="1">
      <c r="A106" s="125" t="s">
        <v>238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67" t="s">
        <v>154</v>
      </c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23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</row>
    <row r="107" spans="1:149" ht="12.75" customHeight="1">
      <c r="A107" s="125" t="s">
        <v>239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67" t="s">
        <v>155</v>
      </c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23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</row>
    <row r="108" spans="1:149" ht="12.75" customHeight="1">
      <c r="A108" s="125" t="s">
        <v>240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67" t="s">
        <v>156</v>
      </c>
      <c r="BY108" s="67"/>
      <c r="BZ108" s="67"/>
      <c r="CA108" s="67"/>
      <c r="CB108" s="67"/>
      <c r="CC108" s="67"/>
      <c r="CD108" s="67"/>
      <c r="CE108" s="67"/>
      <c r="CF108" s="67" t="s">
        <v>299</v>
      </c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23" t="s">
        <v>300</v>
      </c>
      <c r="CT108" s="68">
        <f>EG108</f>
        <v>-558445</v>
      </c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>
        <f>-56265+(-114126)+(-388054)</f>
        <v>-558445</v>
      </c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</row>
    <row r="109" spans="1:149" ht="12.75" customHeight="1">
      <c r="A109" s="99" t="s">
        <v>241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8" t="s">
        <v>157</v>
      </c>
      <c r="BY109" s="98"/>
      <c r="BZ109" s="98"/>
      <c r="CA109" s="98"/>
      <c r="CB109" s="98"/>
      <c r="CC109" s="98"/>
      <c r="CD109" s="98"/>
      <c r="CE109" s="98"/>
      <c r="CF109" s="98" t="s">
        <v>31</v>
      </c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28"/>
      <c r="CT109" s="89">
        <f>DT991</f>
        <v>0</v>
      </c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68">
        <v>0</v>
      </c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>
        <v>0</v>
      </c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89">
        <f>EG112</f>
        <v>0</v>
      </c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</row>
    <row r="110" spans="1:149" ht="22.5" customHeight="1">
      <c r="A110" s="125" t="s">
        <v>158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67" t="s">
        <v>159</v>
      </c>
      <c r="BY110" s="67"/>
      <c r="BZ110" s="67"/>
      <c r="CA110" s="67"/>
      <c r="CB110" s="67"/>
      <c r="CC110" s="67"/>
      <c r="CD110" s="67"/>
      <c r="CE110" s="67"/>
      <c r="CF110" s="67" t="s">
        <v>160</v>
      </c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23"/>
      <c r="CT110" s="68">
        <f>DG110</f>
        <v>0</v>
      </c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>
        <v>0</v>
      </c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>
        <v>0</v>
      </c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</row>
    <row r="111" spans="1:149" ht="3" customHeight="1" hidden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</row>
    <row r="112" spans="1:149" ht="20.25" customHeight="1">
      <c r="A112" s="125" t="s">
        <v>313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72">
        <v>4050</v>
      </c>
      <c r="BY112" s="73"/>
      <c r="BZ112" s="73"/>
      <c r="CA112" s="73"/>
      <c r="CB112" s="73"/>
      <c r="CC112" s="73"/>
      <c r="CD112" s="73"/>
      <c r="CE112" s="74"/>
      <c r="CF112" s="72">
        <v>540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4"/>
      <c r="CS112" s="42"/>
      <c r="CT112" s="86">
        <f>EG112</f>
        <v>0</v>
      </c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4"/>
      <c r="DF112" s="25"/>
      <c r="DG112" s="86">
        <v>0</v>
      </c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8"/>
      <c r="DT112" s="86">
        <v>0</v>
      </c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8"/>
      <c r="EG112" s="86">
        <v>0</v>
      </c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8"/>
    </row>
    <row r="113" spans="1:149" s="47" customFormat="1" ht="20.25" customHeight="1">
      <c r="A113" s="43" t="s">
        <v>242</v>
      </c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6"/>
      <c r="BX113" s="126"/>
      <c r="BY113" s="127"/>
      <c r="BZ113" s="127"/>
      <c r="CA113" s="127"/>
      <c r="CB113" s="127"/>
      <c r="CC113" s="127"/>
      <c r="CD113" s="127"/>
      <c r="CE113" s="128"/>
      <c r="CF113" s="126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8"/>
      <c r="CS113" s="43"/>
      <c r="CT113" s="126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8"/>
      <c r="DF113" s="43"/>
      <c r="DG113" s="126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8"/>
      <c r="DT113" s="126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8"/>
      <c r="EG113" s="126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8"/>
    </row>
  </sheetData>
  <sheetProtection/>
  <mergeCells count="753">
    <mergeCell ref="DG36:DS36"/>
    <mergeCell ref="DT36:EF36"/>
    <mergeCell ref="EG36:ES36"/>
    <mergeCell ref="A37:BW37"/>
    <mergeCell ref="BX37:CE37"/>
    <mergeCell ref="CF37:CR37"/>
    <mergeCell ref="CT37:DF37"/>
    <mergeCell ref="DG37:DS37"/>
    <mergeCell ref="DT37:EF37"/>
    <mergeCell ref="EG37:ES37"/>
    <mergeCell ref="EG91:ES91"/>
    <mergeCell ref="A91:BW91"/>
    <mergeCell ref="BX91:CE91"/>
    <mergeCell ref="CF91:CR91"/>
    <mergeCell ref="CT91:DF91"/>
    <mergeCell ref="DG91:DS91"/>
    <mergeCell ref="DT91:EF91"/>
    <mergeCell ref="EG23:ES23"/>
    <mergeCell ref="A23:BW23"/>
    <mergeCell ref="BX23:CE23"/>
    <mergeCell ref="CF23:CR23"/>
    <mergeCell ref="CT23:DF23"/>
    <mergeCell ref="DG23:DS23"/>
    <mergeCell ref="DT23:EF23"/>
    <mergeCell ref="A71:BW71"/>
    <mergeCell ref="BX71:CE71"/>
    <mergeCell ref="CF71:CR71"/>
    <mergeCell ref="CT71:DF71"/>
    <mergeCell ref="DG71:DS71"/>
    <mergeCell ref="A68:BW68"/>
    <mergeCell ref="BX68:CE68"/>
    <mergeCell ref="DG68:DS68"/>
    <mergeCell ref="DG70:DS70"/>
    <mergeCell ref="BX70:CE70"/>
    <mergeCell ref="A19:BW19"/>
    <mergeCell ref="BX19:CE19"/>
    <mergeCell ref="CF19:CR19"/>
    <mergeCell ref="CT19:DF19"/>
    <mergeCell ref="DG19:DS19"/>
    <mergeCell ref="DT19:EF19"/>
    <mergeCell ref="CF17:CR17"/>
    <mergeCell ref="CT17:DF17"/>
    <mergeCell ref="DG17:DS17"/>
    <mergeCell ref="DT17:EF17"/>
    <mergeCell ref="EG17:ES17"/>
    <mergeCell ref="DT18:EF18"/>
    <mergeCell ref="EG18:ES18"/>
    <mergeCell ref="A18:BW18"/>
    <mergeCell ref="BX18:CE18"/>
    <mergeCell ref="CF18:CR18"/>
    <mergeCell ref="CT18:DF18"/>
    <mergeCell ref="DG18:DS18"/>
    <mergeCell ref="EG112:ES112"/>
    <mergeCell ref="A110:BW110"/>
    <mergeCell ref="BX110:CE110"/>
    <mergeCell ref="A112:BW112"/>
    <mergeCell ref="BX112:CE112"/>
    <mergeCell ref="BX113:CE113"/>
    <mergeCell ref="CF113:CR113"/>
    <mergeCell ref="CT113:DE113"/>
    <mergeCell ref="DG113:DS113"/>
    <mergeCell ref="DT113:EF113"/>
    <mergeCell ref="EG113:ES113"/>
    <mergeCell ref="CF112:CR112"/>
    <mergeCell ref="CT112:DE112"/>
    <mergeCell ref="DG112:DS112"/>
    <mergeCell ref="DT112:EF112"/>
    <mergeCell ref="A109:BW109"/>
    <mergeCell ref="BX109:CE109"/>
    <mergeCell ref="CF109:CR109"/>
    <mergeCell ref="CT109:DF109"/>
    <mergeCell ref="DG109:DS109"/>
    <mergeCell ref="EG110:ES110"/>
    <mergeCell ref="DT108:EF108"/>
    <mergeCell ref="CF110:CR110"/>
    <mergeCell ref="CT110:DF110"/>
    <mergeCell ref="DG110:DS110"/>
    <mergeCell ref="DT110:EF110"/>
    <mergeCell ref="EG108:ES108"/>
    <mergeCell ref="EG107:ES107"/>
    <mergeCell ref="A106:BW106"/>
    <mergeCell ref="BX106:CE106"/>
    <mergeCell ref="DT109:EF109"/>
    <mergeCell ref="EG109:ES109"/>
    <mergeCell ref="A108:BW108"/>
    <mergeCell ref="BX108:CE108"/>
    <mergeCell ref="CF108:CR108"/>
    <mergeCell ref="CT108:DF108"/>
    <mergeCell ref="DG108:DS108"/>
    <mergeCell ref="A107:BW107"/>
    <mergeCell ref="BX107:CE107"/>
    <mergeCell ref="CF107:CR107"/>
    <mergeCell ref="CT107:DF107"/>
    <mergeCell ref="DG107:DS107"/>
    <mergeCell ref="DT107:EF107"/>
    <mergeCell ref="A105:BW105"/>
    <mergeCell ref="BX105:CE105"/>
    <mergeCell ref="CF105:CR105"/>
    <mergeCell ref="CT105:DF105"/>
    <mergeCell ref="DG105:DS105"/>
    <mergeCell ref="EG106:ES106"/>
    <mergeCell ref="DT104:EF104"/>
    <mergeCell ref="CF106:CR106"/>
    <mergeCell ref="CT106:DF106"/>
    <mergeCell ref="DG106:DS106"/>
    <mergeCell ref="DT106:EF106"/>
    <mergeCell ref="EG104:ES104"/>
    <mergeCell ref="EG103:ES103"/>
    <mergeCell ref="A102:BW102"/>
    <mergeCell ref="BX102:CE102"/>
    <mergeCell ref="DT105:EF105"/>
    <mergeCell ref="EG105:ES105"/>
    <mergeCell ref="A104:BW104"/>
    <mergeCell ref="BX104:CE104"/>
    <mergeCell ref="CF104:CR104"/>
    <mergeCell ref="CT104:DF104"/>
    <mergeCell ref="DG104:DS104"/>
    <mergeCell ref="A103:BW103"/>
    <mergeCell ref="BX103:CE103"/>
    <mergeCell ref="CF103:CR103"/>
    <mergeCell ref="CT103:DF103"/>
    <mergeCell ref="DG103:DS103"/>
    <mergeCell ref="DT103:EF103"/>
    <mergeCell ref="A100:BW100"/>
    <mergeCell ref="BX100:CE100"/>
    <mergeCell ref="CF100:CR100"/>
    <mergeCell ref="CT100:DF100"/>
    <mergeCell ref="DG100:DS100"/>
    <mergeCell ref="EG102:ES102"/>
    <mergeCell ref="A101:BW101"/>
    <mergeCell ref="BX101:CE101"/>
    <mergeCell ref="CF101:CR101"/>
    <mergeCell ref="CT101:DF101"/>
    <mergeCell ref="DT99:EF99"/>
    <mergeCell ref="CF102:CR102"/>
    <mergeCell ref="CT102:DF102"/>
    <mergeCell ref="DG102:DS102"/>
    <mergeCell ref="DT102:EF102"/>
    <mergeCell ref="EG99:ES99"/>
    <mergeCell ref="DG101:DS101"/>
    <mergeCell ref="DT101:EF101"/>
    <mergeCell ref="EG101:ES101"/>
    <mergeCell ref="EG98:ES98"/>
    <mergeCell ref="A97:BW97"/>
    <mergeCell ref="BX97:CE97"/>
    <mergeCell ref="DT100:EF100"/>
    <mergeCell ref="EG100:ES100"/>
    <mergeCell ref="A99:BW99"/>
    <mergeCell ref="BX99:CE99"/>
    <mergeCell ref="CF99:CR99"/>
    <mergeCell ref="CT99:DF99"/>
    <mergeCell ref="DG99:DS99"/>
    <mergeCell ref="A98:BW98"/>
    <mergeCell ref="BX98:CE98"/>
    <mergeCell ref="CF98:CR98"/>
    <mergeCell ref="CT98:DF98"/>
    <mergeCell ref="DG98:DS98"/>
    <mergeCell ref="DT98:EF98"/>
    <mergeCell ref="A95:BW95"/>
    <mergeCell ref="BX95:CE95"/>
    <mergeCell ref="CF95:CR95"/>
    <mergeCell ref="CT95:DF95"/>
    <mergeCell ref="DG95:DS95"/>
    <mergeCell ref="EG97:ES97"/>
    <mergeCell ref="A96:BW96"/>
    <mergeCell ref="BX96:CE96"/>
    <mergeCell ref="EG96:ES96"/>
    <mergeCell ref="DT94:EF94"/>
    <mergeCell ref="CF97:CR97"/>
    <mergeCell ref="CT97:DF97"/>
    <mergeCell ref="DG97:DS97"/>
    <mergeCell ref="DT97:EF97"/>
    <mergeCell ref="EG94:ES94"/>
    <mergeCell ref="CF96:CR96"/>
    <mergeCell ref="CT96:DF96"/>
    <mergeCell ref="DG96:DS96"/>
    <mergeCell ref="DT96:EF96"/>
    <mergeCell ref="EG93:ES93"/>
    <mergeCell ref="A90:BW90"/>
    <mergeCell ref="BX90:CE90"/>
    <mergeCell ref="DT95:EF95"/>
    <mergeCell ref="EG95:ES95"/>
    <mergeCell ref="A94:BW94"/>
    <mergeCell ref="BX94:CE94"/>
    <mergeCell ref="CF94:CR94"/>
    <mergeCell ref="CT94:DF94"/>
    <mergeCell ref="DG94:DS94"/>
    <mergeCell ref="A93:BW93"/>
    <mergeCell ref="BX93:CE93"/>
    <mergeCell ref="CF93:CR93"/>
    <mergeCell ref="CT93:DF93"/>
    <mergeCell ref="DG93:DS93"/>
    <mergeCell ref="DT93:EF93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69:EF69"/>
    <mergeCell ref="CF74:CR74"/>
    <mergeCell ref="CT74:DF74"/>
    <mergeCell ref="DG74:DS74"/>
    <mergeCell ref="DT74:EF74"/>
    <mergeCell ref="EG69:ES69"/>
    <mergeCell ref="EG71:ES71"/>
    <mergeCell ref="DT71:EF71"/>
    <mergeCell ref="EG70:ES70"/>
    <mergeCell ref="EG72:ES72"/>
    <mergeCell ref="EG68:ES68"/>
    <mergeCell ref="A67:BW67"/>
    <mergeCell ref="BX67:CE67"/>
    <mergeCell ref="DT73:EF73"/>
    <mergeCell ref="EG73:ES73"/>
    <mergeCell ref="A69:BW69"/>
    <mergeCell ref="BX69:CE69"/>
    <mergeCell ref="CF69:CR69"/>
    <mergeCell ref="CT69:DF69"/>
    <mergeCell ref="DG69:DS69"/>
    <mergeCell ref="DT68:EF68"/>
    <mergeCell ref="A66:BW66"/>
    <mergeCell ref="BX66:CE66"/>
    <mergeCell ref="CF66:CR66"/>
    <mergeCell ref="CT66:DF66"/>
    <mergeCell ref="DG66:DS66"/>
    <mergeCell ref="CF68:CR68"/>
    <mergeCell ref="CT68:DF68"/>
    <mergeCell ref="EG67:ES67"/>
    <mergeCell ref="DT65:EF65"/>
    <mergeCell ref="CF67:CR67"/>
    <mergeCell ref="CT67:DF67"/>
    <mergeCell ref="DG67:DS67"/>
    <mergeCell ref="DT67:EF67"/>
    <mergeCell ref="EG65:ES65"/>
    <mergeCell ref="DT66:EF66"/>
    <mergeCell ref="EG66:ES66"/>
    <mergeCell ref="A65:BW65"/>
    <mergeCell ref="BX65:CE65"/>
    <mergeCell ref="CF65:CR65"/>
    <mergeCell ref="CT65:DF65"/>
    <mergeCell ref="DG65:DS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DT41:EF41"/>
    <mergeCell ref="EG41:ES41"/>
    <mergeCell ref="A42:BW42"/>
    <mergeCell ref="BX42:CE42"/>
    <mergeCell ref="CF42:CR42"/>
    <mergeCell ref="CT42:DF42"/>
    <mergeCell ref="DG42:DS42"/>
    <mergeCell ref="DT39:EF40"/>
    <mergeCell ref="EG39:ES40"/>
    <mergeCell ref="A40:BW40"/>
    <mergeCell ref="DT42:EF42"/>
    <mergeCell ref="EG42:ES42"/>
    <mergeCell ref="A41:BW41"/>
    <mergeCell ref="BX41:CE41"/>
    <mergeCell ref="CF41:CR41"/>
    <mergeCell ref="CT41:DF41"/>
    <mergeCell ref="DG41:DS41"/>
    <mergeCell ref="A39:BW39"/>
    <mergeCell ref="BX39:CE40"/>
    <mergeCell ref="CF39:CR40"/>
    <mergeCell ref="CS39:CS40"/>
    <mergeCell ref="CT39:DF40"/>
    <mergeCell ref="DG39:DS40"/>
    <mergeCell ref="DG38:DS38"/>
    <mergeCell ref="A35:BW35"/>
    <mergeCell ref="BX35:CE35"/>
    <mergeCell ref="CF35:CR35"/>
    <mergeCell ref="CT35:DF35"/>
    <mergeCell ref="DT38:EF38"/>
    <mergeCell ref="A36:BW36"/>
    <mergeCell ref="BX36:CE36"/>
    <mergeCell ref="CF36:CR36"/>
    <mergeCell ref="CT36:DF36"/>
    <mergeCell ref="EG38:ES38"/>
    <mergeCell ref="A34:BW34"/>
    <mergeCell ref="BX34:CE34"/>
    <mergeCell ref="CF34:CR34"/>
    <mergeCell ref="CT34:DF34"/>
    <mergeCell ref="DG34:DS34"/>
    <mergeCell ref="A38:BW38"/>
    <mergeCell ref="BX38:CE38"/>
    <mergeCell ref="CF38:CR38"/>
    <mergeCell ref="CT38:DF38"/>
    <mergeCell ref="A32:BW32"/>
    <mergeCell ref="BX32:CE32"/>
    <mergeCell ref="DT34:EF34"/>
    <mergeCell ref="EG34:ES34"/>
    <mergeCell ref="EG32:ES32"/>
    <mergeCell ref="DG31:DS31"/>
    <mergeCell ref="DT31:EF31"/>
    <mergeCell ref="CF32:CR32"/>
    <mergeCell ref="CT32:DF32"/>
    <mergeCell ref="A33:BW33"/>
    <mergeCell ref="A29:BW29"/>
    <mergeCell ref="BX29:CE29"/>
    <mergeCell ref="A31:BW31"/>
    <mergeCell ref="BX31:CE31"/>
    <mergeCell ref="CF31:CR31"/>
    <mergeCell ref="CT31:DF31"/>
    <mergeCell ref="A30:BW30"/>
    <mergeCell ref="BX30:CE30"/>
    <mergeCell ref="BX27:CE27"/>
    <mergeCell ref="CF27:CQ27"/>
    <mergeCell ref="CF30:CR30"/>
    <mergeCell ref="CT30:DF30"/>
    <mergeCell ref="DG30:DS30"/>
    <mergeCell ref="DT30:EF30"/>
    <mergeCell ref="CF29:CR29"/>
    <mergeCell ref="CT29:DF29"/>
    <mergeCell ref="DG29:DS29"/>
    <mergeCell ref="DT29:EF29"/>
    <mergeCell ref="EG24:ES24"/>
    <mergeCell ref="A22:BW22"/>
    <mergeCell ref="DT28:EF28"/>
    <mergeCell ref="EG28:ES28"/>
    <mergeCell ref="EG29:ES29"/>
    <mergeCell ref="A27:BW27"/>
    <mergeCell ref="BX26:CE26"/>
    <mergeCell ref="A28:BW28"/>
    <mergeCell ref="BX28:CE28"/>
    <mergeCell ref="CF28:CR28"/>
    <mergeCell ref="A24:BW24"/>
    <mergeCell ref="BX24:CE24"/>
    <mergeCell ref="CF24:CR24"/>
    <mergeCell ref="CT24:DF24"/>
    <mergeCell ref="DG24:DS24"/>
    <mergeCell ref="DT24:EF24"/>
    <mergeCell ref="BX22:CE22"/>
    <mergeCell ref="CF22:CR22"/>
    <mergeCell ref="CT22:DF22"/>
    <mergeCell ref="DG22:DS22"/>
    <mergeCell ref="DT22:EF22"/>
    <mergeCell ref="EG16:ES16"/>
    <mergeCell ref="EG21:ES21"/>
    <mergeCell ref="DT20:EF20"/>
    <mergeCell ref="EG22:ES22"/>
    <mergeCell ref="EG19:ES19"/>
    <mergeCell ref="A21:BW21"/>
    <mergeCell ref="BX21:CE21"/>
    <mergeCell ref="CF21:CR21"/>
    <mergeCell ref="CT21:DF21"/>
    <mergeCell ref="DG21:DS21"/>
    <mergeCell ref="DT21:EF21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EG7:ES7"/>
    <mergeCell ref="EG8:ES8"/>
    <mergeCell ref="CF9:CR9"/>
    <mergeCell ref="CT9:DF9"/>
    <mergeCell ref="DG9:DS9"/>
    <mergeCell ref="DT8:EF8"/>
    <mergeCell ref="EG9:ES9"/>
    <mergeCell ref="DG8:DS8"/>
    <mergeCell ref="DT10:EF10"/>
    <mergeCell ref="DT7:EF7"/>
    <mergeCell ref="DT9:EF9"/>
    <mergeCell ref="CF7:CR7"/>
    <mergeCell ref="CT7:DF7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EG20:ES20"/>
    <mergeCell ref="A20:BW20"/>
    <mergeCell ref="BX20:CE20"/>
    <mergeCell ref="CF20:CR20"/>
    <mergeCell ref="CT20:DF20"/>
    <mergeCell ref="DG20:DS20"/>
    <mergeCell ref="EG30:ES30"/>
    <mergeCell ref="DT35:EF35"/>
    <mergeCell ref="CF25:CQ25"/>
    <mergeCell ref="CT25:DE25"/>
    <mergeCell ref="DG25:DS25"/>
    <mergeCell ref="DT25:EF25"/>
    <mergeCell ref="CF26:CQ26"/>
    <mergeCell ref="DG32:DS32"/>
    <mergeCell ref="DT32:EF32"/>
    <mergeCell ref="EG31:ES31"/>
    <mergeCell ref="EG26:ES26"/>
    <mergeCell ref="EG25:ES25"/>
    <mergeCell ref="CT26:DE26"/>
    <mergeCell ref="DG26:DS26"/>
    <mergeCell ref="DT26:EF26"/>
    <mergeCell ref="DG28:DS28"/>
    <mergeCell ref="DG72:DS72"/>
    <mergeCell ref="DT72:EF72"/>
    <mergeCell ref="EG27:ES27"/>
    <mergeCell ref="DT27:EF27"/>
    <mergeCell ref="DG27:DS27"/>
    <mergeCell ref="CT27:DE27"/>
    <mergeCell ref="CT70:DF70"/>
    <mergeCell ref="DG35:DS35"/>
    <mergeCell ref="DT70:EF70"/>
    <mergeCell ref="CT28:DF28"/>
    <mergeCell ref="EG35:ES35"/>
    <mergeCell ref="A25:BW25"/>
    <mergeCell ref="BX25:CE25"/>
    <mergeCell ref="A72:BW72"/>
    <mergeCell ref="BX72:CE72"/>
    <mergeCell ref="CF72:CR72"/>
    <mergeCell ref="CT72:DF72"/>
    <mergeCell ref="A70:BW70"/>
    <mergeCell ref="CF70:CR70"/>
    <mergeCell ref="A26:BW26"/>
    <mergeCell ref="EG92:ES92"/>
    <mergeCell ref="A92:BW92"/>
    <mergeCell ref="BX92:CE92"/>
    <mergeCell ref="CF92:CR92"/>
    <mergeCell ref="CT92:DF92"/>
    <mergeCell ref="DG92:DS92"/>
    <mergeCell ref="DT92:EF92"/>
    <mergeCell ref="BX33:CE33"/>
    <mergeCell ref="CF33:CR33"/>
    <mergeCell ref="CT33:DF33"/>
    <mergeCell ref="DG33:DS33"/>
    <mergeCell ref="DT33:EF33"/>
    <mergeCell ref="EG33:ES33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50" man="1"/>
    <brk id="78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7" sqref="A37:BW37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228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278</v>
      </c>
      <c r="CT3" s="93" t="s">
        <v>317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229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230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231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232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49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49" s="26" customFormat="1" ht="12.75" customHeight="1">
      <c r="A7" s="99" t="s">
        <v>233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8" t="s">
        <v>30</v>
      </c>
      <c r="BY7" s="98"/>
      <c r="BZ7" s="98"/>
      <c r="CA7" s="98"/>
      <c r="CB7" s="98"/>
      <c r="CC7" s="98"/>
      <c r="CD7" s="98"/>
      <c r="CE7" s="98"/>
      <c r="CF7" s="98" t="s">
        <v>31</v>
      </c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28"/>
      <c r="CT7" s="89">
        <f>DG7+DT7+EG7</f>
        <v>0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>
        <v>0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>
        <f>0</f>
        <v>0</v>
      </c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>
        <f>0</f>
        <v>0</v>
      </c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49" ht="12.75" customHeight="1">
      <c r="A8" s="91" t="s">
        <v>234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60134972.55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27156411.9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DT15+DT24+DT28+DT34</f>
        <v>3715000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EG10+EG15+EG24+EG99+EG37</f>
        <v>29263560.65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1580000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1580000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EG7+EG9-EG41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254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55006165.55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27156411.9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27849753.65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</row>
    <row r="16" spans="1:149" s="30" customFormat="1" ht="33.75" customHeight="1">
      <c r="A16" s="78" t="s">
        <v>319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78" t="s">
        <v>321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78" t="s">
        <v>333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27063513.9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23962969.59+250000+56265+85634.89+35000+798908.59+10000+100000+3600+2750+223500+102188.25+400000+1032697.58</f>
        <v>27063513.9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259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258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f>825000-50000-698</f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4198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4198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698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698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279</v>
      </c>
      <c r="CT27" s="86">
        <f>EG27</f>
        <v>3500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v>3500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DT28</f>
        <v>3715000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DT31+DT32+DT33</f>
        <v>3715000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v>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78" t="s">
        <v>260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301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280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302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280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tr">
        <f>'2023'!A34:BW34</f>
        <v>приобретение современного спортивного инвентаря , оборудования, аксессуаров и материалов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303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307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100" t="s">
        <v>51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98" t="s">
        <v>52</v>
      </c>
      <c r="BY34" s="98"/>
      <c r="BZ34" s="98"/>
      <c r="CA34" s="98"/>
      <c r="CB34" s="98"/>
      <c r="CC34" s="98"/>
      <c r="CD34" s="98"/>
      <c r="CE34" s="98"/>
      <c r="CF34" s="98" t="s">
        <v>50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28"/>
      <c r="CT34" s="89">
        <f>DT34</f>
        <v>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f>DT35</f>
        <v>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67" t="s">
        <v>54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110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9" t="s">
        <v>53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111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98" t="s">
        <v>56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28"/>
      <c r="CT37" s="89"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f>EG39</f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112" t="s">
        <v>235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67" t="s">
        <v>57</v>
      </c>
      <c r="BY39" s="67"/>
      <c r="BZ39" s="67"/>
      <c r="CA39" s="67"/>
      <c r="CB39" s="67"/>
      <c r="CC39" s="67"/>
      <c r="CD39" s="67"/>
      <c r="CE39" s="67"/>
      <c r="CF39" s="67" t="s">
        <v>31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78" t="s">
        <v>58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 t="s">
        <v>59</v>
      </c>
      <c r="BY40" s="67"/>
      <c r="BZ40" s="67"/>
      <c r="CA40" s="67"/>
      <c r="CB40" s="67"/>
      <c r="CC40" s="67"/>
      <c r="CD40" s="67"/>
      <c r="CE40" s="67"/>
      <c r="CF40" s="67" t="s">
        <v>117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306</v>
      </c>
      <c r="FF40" s="25" t="s">
        <v>326</v>
      </c>
      <c r="FI40" s="25" t="s">
        <v>327</v>
      </c>
    </row>
    <row r="41" spans="1:165" s="26" customFormat="1" ht="18" customHeight="1">
      <c r="A41" s="99" t="s">
        <v>60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8" t="s">
        <v>61</v>
      </c>
      <c r="BY41" s="98"/>
      <c r="BZ41" s="98"/>
      <c r="CA41" s="98"/>
      <c r="CB41" s="98"/>
      <c r="CC41" s="98"/>
      <c r="CD41" s="98"/>
      <c r="CE41" s="98"/>
      <c r="CF41" s="98" t="s">
        <v>31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f>CT42+CT56+CT62+CT75+CT103</f>
        <v>60134972.55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f>DG42+DG56+DG62+DG75</f>
        <v>27156411.9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f>DT42+DT56+DT62+DT75</f>
        <v>3715000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EG42+EG56+EG62+EG75+EG103</f>
        <v>29263560.65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14" t="s">
        <v>62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98" t="s">
        <v>63</v>
      </c>
      <c r="BY42" s="98"/>
      <c r="BZ42" s="98"/>
      <c r="CA42" s="98"/>
      <c r="CB42" s="98"/>
      <c r="CC42" s="98"/>
      <c r="CD42" s="98"/>
      <c r="CE42" s="98"/>
      <c r="CF42" s="98" t="s">
        <v>31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28"/>
      <c r="CT42" s="89">
        <f aca="true" t="shared" si="0" ref="CT42:CT48">DG42+DT42+EG42</f>
        <v>41515013.739999995</v>
      </c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>
        <f>DG43+DG46+DG49+DG50</f>
        <v>20332834.99</v>
      </c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>
        <f>DT43+DT46+DT49+DT50</f>
        <v>215000</v>
      </c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>
        <f>EG43+EG46+EG49+EG50</f>
        <v>20967178.75</v>
      </c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W42" s="29">
        <f>EG7+EG9-EG41</f>
        <v>0</v>
      </c>
      <c r="FF42" s="29"/>
    </row>
    <row r="43" spans="1:165" s="30" customFormat="1" ht="15" customHeight="1">
      <c r="A43" s="116" t="s">
        <v>297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8"/>
      <c r="BX43" s="67" t="s">
        <v>64</v>
      </c>
      <c r="BY43" s="67"/>
      <c r="BZ43" s="67"/>
      <c r="CA43" s="67"/>
      <c r="CB43" s="67"/>
      <c r="CC43" s="67"/>
      <c r="CD43" s="67"/>
      <c r="CE43" s="67"/>
      <c r="CF43" s="67" t="s">
        <v>65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 t="s">
        <v>31</v>
      </c>
      <c r="CT43" s="68">
        <f t="shared" si="0"/>
        <v>31308362.779999997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15991669.2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328</v>
      </c>
      <c r="FI43" s="38"/>
    </row>
    <row r="44" spans="1:162" ht="15.75" customHeight="1">
      <c r="A44" s="78" t="s">
        <v>285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67</v>
      </c>
      <c r="BY44" s="67"/>
      <c r="BZ44" s="67"/>
      <c r="CA44" s="67"/>
      <c r="CB44" s="67"/>
      <c r="CC44" s="67"/>
      <c r="CD44" s="67"/>
      <c r="CE44" s="67"/>
      <c r="CF44" s="67" t="s">
        <v>65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 t="s">
        <v>281</v>
      </c>
      <c r="CT44" s="68">
        <f t="shared" si="0"/>
        <v>31133362.779999997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f>15941669.2-50000</f>
        <v>15891669.2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78" t="s">
        <v>286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67" t="s">
        <v>67</v>
      </c>
      <c r="BY45" s="67"/>
      <c r="BZ45" s="67"/>
      <c r="CA45" s="67"/>
      <c r="CB45" s="67"/>
      <c r="CC45" s="67"/>
      <c r="CD45" s="67"/>
      <c r="CE45" s="67"/>
      <c r="CF45" s="67" t="s">
        <v>65</v>
      </c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23" t="s">
        <v>283</v>
      </c>
      <c r="CT45" s="68">
        <f t="shared" si="0"/>
        <v>175000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f>50000+50000</f>
        <v>100000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78" t="s">
        <v>66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67" t="s">
        <v>67</v>
      </c>
      <c r="BY46" s="67"/>
      <c r="BZ46" s="67"/>
      <c r="CA46" s="67"/>
      <c r="CB46" s="67"/>
      <c r="CC46" s="67"/>
      <c r="CD46" s="67"/>
      <c r="CE46" s="67"/>
      <c r="CF46" s="67" t="s">
        <v>68</v>
      </c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23" t="s">
        <v>31</v>
      </c>
      <c r="CT46" s="68">
        <f t="shared" si="0"/>
        <v>328196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113196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78" t="s">
        <v>261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67" t="s">
        <v>31</v>
      </c>
      <c r="BY47" s="67"/>
      <c r="BZ47" s="67"/>
      <c r="CA47" s="67"/>
      <c r="CB47" s="67"/>
      <c r="CC47" s="67"/>
      <c r="CD47" s="67"/>
      <c r="CE47" s="67"/>
      <c r="CF47" s="67" t="s">
        <v>68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282</v>
      </c>
      <c r="CT47" s="68">
        <f t="shared" si="0"/>
        <v>315000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100000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78" t="s">
        <v>341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31</v>
      </c>
      <c r="BY48" s="67"/>
      <c r="BZ48" s="67"/>
      <c r="CA48" s="67"/>
      <c r="CB48" s="67"/>
      <c r="CC48" s="67"/>
      <c r="CD48" s="67"/>
      <c r="CE48" s="67"/>
      <c r="CF48" s="67" t="s">
        <v>68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283</v>
      </c>
      <c r="CT48" s="68">
        <f t="shared" si="0"/>
        <v>13196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13196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78" t="s">
        <v>69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70</v>
      </c>
      <c r="BY49" s="67"/>
      <c r="BZ49" s="67"/>
      <c r="CA49" s="67"/>
      <c r="CB49" s="67"/>
      <c r="CC49" s="67"/>
      <c r="CD49" s="67"/>
      <c r="CE49" s="67"/>
      <c r="CF49" s="67" t="s">
        <v>71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272</v>
      </c>
      <c r="CT49" s="68">
        <f>DG49+DT49+EG49</f>
        <v>540500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100000+50000</f>
        <v>150000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78" t="s">
        <v>72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73</v>
      </c>
      <c r="BY50" s="67"/>
      <c r="BZ50" s="67"/>
      <c r="CA50" s="67"/>
      <c r="CB50" s="67"/>
      <c r="CC50" s="67"/>
      <c r="CD50" s="67"/>
      <c r="CE50" s="67"/>
      <c r="CF50" s="67" t="s">
        <v>74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>DG50+DT50+EG50</f>
        <v>9337954.96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4712313.55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119" t="s">
        <v>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67" t="s">
        <v>76</v>
      </c>
      <c r="BY51" s="67"/>
      <c r="BZ51" s="67"/>
      <c r="CA51" s="67"/>
      <c r="CB51" s="67"/>
      <c r="CC51" s="67"/>
      <c r="CD51" s="67"/>
      <c r="CE51" s="67"/>
      <c r="CF51" s="67" t="s">
        <v>74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284</v>
      </c>
      <c r="CT51" s="68">
        <f>DG51+DT51+EG51</f>
        <v>9337954.96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4735260.1-9750.55-13196</f>
        <v>4712313.55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119" t="s">
        <v>337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67" t="s">
        <v>77</v>
      </c>
      <c r="BY52" s="67"/>
      <c r="BZ52" s="67"/>
      <c r="CA52" s="67"/>
      <c r="CB52" s="67"/>
      <c r="CC52" s="67"/>
      <c r="CD52" s="67"/>
      <c r="CE52" s="67"/>
      <c r="CF52" s="67" t="s">
        <v>74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336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78" t="s">
        <v>79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80</v>
      </c>
      <c r="BY53" s="67"/>
      <c r="BZ53" s="67"/>
      <c r="CA53" s="67"/>
      <c r="CB53" s="67"/>
      <c r="CC53" s="67"/>
      <c r="CD53" s="67"/>
      <c r="CE53" s="67"/>
      <c r="CF53" s="67" t="s">
        <v>81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119" t="s">
        <v>82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67" t="s">
        <v>83</v>
      </c>
      <c r="BY54" s="67"/>
      <c r="BZ54" s="67"/>
      <c r="CA54" s="67"/>
      <c r="CB54" s="67"/>
      <c r="CC54" s="67"/>
      <c r="CD54" s="67"/>
      <c r="CE54" s="67"/>
      <c r="CF54" s="67" t="s">
        <v>81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119" t="s">
        <v>84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67" t="s">
        <v>85</v>
      </c>
      <c r="BY55" s="67"/>
      <c r="BZ55" s="67"/>
      <c r="CA55" s="67"/>
      <c r="CB55" s="67"/>
      <c r="CC55" s="67"/>
      <c r="CD55" s="67"/>
      <c r="CE55" s="67"/>
      <c r="CF55" s="67" t="s">
        <v>81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100" t="s">
        <v>86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98" t="s">
        <v>87</v>
      </c>
      <c r="BY56" s="98"/>
      <c r="BZ56" s="98"/>
      <c r="CA56" s="98"/>
      <c r="CB56" s="98"/>
      <c r="CC56" s="98"/>
      <c r="CD56" s="98"/>
      <c r="CE56" s="98"/>
      <c r="CF56" s="98" t="s">
        <v>88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28"/>
      <c r="CT56" s="89">
        <f>DG56+DT56+EG56</f>
        <v>0</v>
      </c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>
        <f>DG57</f>
        <v>0</v>
      </c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>
        <v>0</v>
      </c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>
        <f>EG57</f>
        <v>0</v>
      </c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26"/>
    </row>
    <row r="57" spans="1:150" s="41" customFormat="1" ht="21.75" customHeight="1">
      <c r="A57" s="78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90</v>
      </c>
      <c r="BY57" s="67"/>
      <c r="BZ57" s="67"/>
      <c r="CA57" s="67"/>
      <c r="CB57" s="67"/>
      <c r="CC57" s="67"/>
      <c r="CD57" s="67"/>
      <c r="CE57" s="67"/>
      <c r="CF57" s="67" t="s">
        <v>91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119" t="s">
        <v>92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67" t="s">
        <v>93</v>
      </c>
      <c r="BY58" s="67"/>
      <c r="BZ58" s="67"/>
      <c r="CA58" s="67"/>
      <c r="CB58" s="67"/>
      <c r="CC58" s="67"/>
      <c r="CD58" s="67"/>
      <c r="CE58" s="67"/>
      <c r="CF58" s="67" t="s">
        <v>94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 t="s">
        <v>283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78" t="s">
        <v>95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7" t="s">
        <v>96</v>
      </c>
      <c r="BY60" s="67"/>
      <c r="BZ60" s="67"/>
      <c r="CA60" s="67"/>
      <c r="CB60" s="67"/>
      <c r="CC60" s="67"/>
      <c r="CD60" s="67"/>
      <c r="CE60" s="67"/>
      <c r="CF60" s="67" t="s">
        <v>97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78" t="s">
        <v>98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99</v>
      </c>
      <c r="BY61" s="67"/>
      <c r="BZ61" s="67"/>
      <c r="CA61" s="67"/>
      <c r="CB61" s="67"/>
      <c r="CC61" s="67"/>
      <c r="CD61" s="67"/>
      <c r="CE61" s="67"/>
      <c r="CF61" s="67" t="s">
        <v>100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100" t="s">
        <v>101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98" t="s">
        <v>102</v>
      </c>
      <c r="BY62" s="98"/>
      <c r="BZ62" s="98"/>
      <c r="CA62" s="98"/>
      <c r="CB62" s="98"/>
      <c r="CC62" s="98"/>
      <c r="CD62" s="98"/>
      <c r="CE62" s="98"/>
      <c r="CF62" s="98" t="s">
        <v>103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28"/>
      <c r="CT62" s="89">
        <f>DG62+DT62+EG62</f>
        <v>586773.29</v>
      </c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>
        <f>DG63</f>
        <v>571829</v>
      </c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>
        <v>0</v>
      </c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>
        <f>EG67+EG64+EG66+EG68</f>
        <v>14944.29</v>
      </c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</row>
    <row r="63" spans="1:149" ht="30.75" customHeight="1">
      <c r="A63" s="78" t="s">
        <v>104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67" t="s">
        <v>105</v>
      </c>
      <c r="BY63" s="67"/>
      <c r="BZ63" s="67"/>
      <c r="CA63" s="67"/>
      <c r="CB63" s="67"/>
      <c r="CC63" s="67"/>
      <c r="CD63" s="67"/>
      <c r="CE63" s="67"/>
      <c r="CF63" s="67" t="s">
        <v>106</v>
      </c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 t="s">
        <v>274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107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108</v>
      </c>
      <c r="BY64" s="67"/>
      <c r="BZ64" s="67"/>
      <c r="CA64" s="67"/>
      <c r="CB64" s="67"/>
      <c r="CC64" s="67"/>
      <c r="CD64" s="67"/>
      <c r="CE64" s="67"/>
      <c r="CF64" s="67" t="s">
        <v>109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 t="s">
        <v>274</v>
      </c>
      <c r="CT64" s="68">
        <f>DG64+DT64+EG64</f>
        <v>14944.29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14944.29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78" t="s">
        <v>110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111</v>
      </c>
      <c r="BY65" s="67"/>
      <c r="BZ65" s="67"/>
      <c r="CA65" s="67"/>
      <c r="CB65" s="67"/>
      <c r="CC65" s="67"/>
      <c r="CD65" s="67"/>
      <c r="CE65" s="67"/>
      <c r="CF65" s="67" t="s">
        <v>112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 t="s">
        <v>274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4.25" customHeight="1">
      <c r="A66" s="80" t="s">
        <v>340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7" t="s">
        <v>111</v>
      </c>
      <c r="BY66" s="67"/>
      <c r="BZ66" s="67"/>
      <c r="CA66" s="67"/>
      <c r="CB66" s="67"/>
      <c r="CC66" s="67"/>
      <c r="CD66" s="67"/>
      <c r="CE66" s="67"/>
      <c r="CF66" s="67" t="s">
        <v>112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23" t="s">
        <v>339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78" t="s">
        <v>332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111</v>
      </c>
      <c r="BY67" s="67"/>
      <c r="BZ67" s="67"/>
      <c r="CA67" s="67"/>
      <c r="CB67" s="67"/>
      <c r="CC67" s="67"/>
      <c r="CD67" s="67"/>
      <c r="CE67" s="67"/>
      <c r="CF67" s="67" t="s">
        <v>112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331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78" t="s">
        <v>345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111</v>
      </c>
      <c r="BY68" s="67"/>
      <c r="BZ68" s="67"/>
      <c r="CA68" s="67"/>
      <c r="CB68" s="67"/>
      <c r="CC68" s="67"/>
      <c r="CD68" s="67"/>
      <c r="CE68" s="67"/>
      <c r="CF68" s="67" t="s">
        <v>112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344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100" t="s">
        <v>113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98" t="s">
        <v>114</v>
      </c>
      <c r="BY69" s="98"/>
      <c r="BZ69" s="98"/>
      <c r="CA69" s="98"/>
      <c r="CB69" s="98"/>
      <c r="CC69" s="98"/>
      <c r="CD69" s="98"/>
      <c r="CE69" s="98"/>
      <c r="CF69" s="98" t="s">
        <v>31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28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</row>
    <row r="70" spans="1:149" ht="21.75" customHeight="1">
      <c r="A70" s="78" t="s">
        <v>115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67" t="s">
        <v>116</v>
      </c>
      <c r="BY70" s="67"/>
      <c r="BZ70" s="67"/>
      <c r="CA70" s="67"/>
      <c r="CB70" s="67"/>
      <c r="CC70" s="67"/>
      <c r="CD70" s="67"/>
      <c r="CE70" s="67"/>
      <c r="CF70" s="67" t="s">
        <v>117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1.25" customHeight="1">
      <c r="A71" s="78" t="s">
        <v>118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119</v>
      </c>
      <c r="BY71" s="67"/>
      <c r="BZ71" s="67"/>
      <c r="CA71" s="67"/>
      <c r="CB71" s="67"/>
      <c r="CC71" s="67"/>
      <c r="CD71" s="67"/>
      <c r="CE71" s="67"/>
      <c r="CF71" s="67" t="s">
        <v>120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78" t="s">
        <v>121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122</v>
      </c>
      <c r="BY72" s="67"/>
      <c r="BZ72" s="67"/>
      <c r="CA72" s="67"/>
      <c r="CB72" s="67"/>
      <c r="CC72" s="67"/>
      <c r="CD72" s="67"/>
      <c r="CE72" s="67"/>
      <c r="CF72" s="67" t="s">
        <v>123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100" t="s">
        <v>124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125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7" customHeight="1">
      <c r="A74" s="78" t="s">
        <v>126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127</v>
      </c>
      <c r="BY74" s="67"/>
      <c r="BZ74" s="67"/>
      <c r="CA74" s="67"/>
      <c r="CB74" s="67"/>
      <c r="CC74" s="67"/>
      <c r="CD74" s="67"/>
      <c r="CE74" s="67"/>
      <c r="CF74" s="67" t="s">
        <v>128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100" t="s">
        <v>236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98" t="s">
        <v>129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28"/>
      <c r="CT75" s="89">
        <f>DG75+DT75+EG75</f>
        <v>18033185.52</v>
      </c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>
        <f>DG79+DG95</f>
        <v>6251747.91</v>
      </c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>
        <f>DT79+DT95</f>
        <v>3500000</v>
      </c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>
        <f>EG79+EG95</f>
        <v>8281437.61</v>
      </c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W75" s="29">
        <f>EG75</f>
        <v>8281437.61</v>
      </c>
    </row>
    <row r="76" spans="1:149" ht="24.75" customHeight="1">
      <c r="A76" s="78" t="s">
        <v>130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131</v>
      </c>
      <c r="BY76" s="67"/>
      <c r="BZ76" s="67"/>
      <c r="CA76" s="67"/>
      <c r="CB76" s="67"/>
      <c r="CC76" s="67"/>
      <c r="CD76" s="67"/>
      <c r="CE76" s="67"/>
      <c r="CF76" s="67" t="s">
        <v>132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78" t="s">
        <v>133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67" t="s">
        <v>134</v>
      </c>
      <c r="BY77" s="67"/>
      <c r="BZ77" s="67"/>
      <c r="CA77" s="67"/>
      <c r="CB77" s="67"/>
      <c r="CC77" s="67"/>
      <c r="CD77" s="67"/>
      <c r="CE77" s="67"/>
      <c r="CF77" s="67" t="s">
        <v>135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78" t="s">
        <v>136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137</v>
      </c>
      <c r="BY78" s="67"/>
      <c r="BZ78" s="67"/>
      <c r="CA78" s="67"/>
      <c r="CB78" s="67"/>
      <c r="CC78" s="67"/>
      <c r="CD78" s="67"/>
      <c r="CE78" s="67"/>
      <c r="CF78" s="67" t="s">
        <v>138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78" t="s">
        <v>139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67" t="s">
        <v>140</v>
      </c>
      <c r="BY79" s="67"/>
      <c r="BZ79" s="67"/>
      <c r="CA79" s="67"/>
      <c r="CB79" s="67"/>
      <c r="CC79" s="67"/>
      <c r="CD79" s="67"/>
      <c r="CE79" s="67"/>
      <c r="CF79" s="67" t="s">
        <v>141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23"/>
      <c r="CT79" s="68">
        <f>DG79+DT79+EG79</f>
        <v>12705166.9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5023072.49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298</v>
      </c>
    </row>
    <row r="80" spans="1:153" ht="11.25" customHeight="1">
      <c r="A80" s="121" t="s">
        <v>142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-12408403.530000001</v>
      </c>
    </row>
    <row r="81" spans="1:149" ht="11.25" customHeight="1">
      <c r="A81" s="78" t="s">
        <v>262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67" t="s">
        <v>31</v>
      </c>
      <c r="BY81" s="67"/>
      <c r="BZ81" s="67"/>
      <c r="CA81" s="67"/>
      <c r="CB81" s="67"/>
      <c r="CC81" s="67"/>
      <c r="CD81" s="67"/>
      <c r="CE81" s="67"/>
      <c r="CF81" s="67" t="s">
        <v>141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 t="s">
        <v>267</v>
      </c>
      <c r="CT81" s="68">
        <f aca="true" t="shared" si="1" ref="CT81:CT94">DG81+DT81+EG81</f>
        <v>133871.22999999998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f>63211.84+9750.55+5000</f>
        <v>77962.39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78" t="s">
        <v>263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67" t="s">
        <v>31</v>
      </c>
      <c r="BY82" s="67"/>
      <c r="BZ82" s="67"/>
      <c r="CA82" s="67"/>
      <c r="CB82" s="67"/>
      <c r="CC82" s="67"/>
      <c r="CD82" s="67"/>
      <c r="CE82" s="67"/>
      <c r="CF82" s="67" t="s">
        <v>141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 t="s">
        <v>268</v>
      </c>
      <c r="CT82" s="68">
        <f t="shared" si="1"/>
        <v>352599.26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f>199299.26+35000+41500</f>
        <v>275799.26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78" t="s">
        <v>264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67" t="s">
        <v>31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 t="s">
        <v>269</v>
      </c>
      <c r="CT83" s="68">
        <f t="shared" si="1"/>
        <v>896417.4199999999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648781.98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78" t="s">
        <v>291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67" t="s">
        <v>31</v>
      </c>
      <c r="BY84" s="67"/>
      <c r="BZ84" s="67"/>
      <c r="CA84" s="67"/>
      <c r="CB84" s="67"/>
      <c r="CC84" s="67"/>
      <c r="CD84" s="67"/>
      <c r="CE84" s="67"/>
      <c r="CF84" s="67" t="s">
        <v>141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 t="s">
        <v>287</v>
      </c>
      <c r="CT84" s="68">
        <f>DG84+DT84+EG84</f>
        <v>689472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3600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78" t="s">
        <v>265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270</v>
      </c>
      <c r="CT85" s="68">
        <f t="shared" si="1"/>
        <v>4299127.24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672757.43+798908.59-0.04-200000-500</f>
        <v>1271165.98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78" t="s">
        <v>273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272</v>
      </c>
      <c r="CT86" s="68">
        <f t="shared" si="1"/>
        <v>2246005.37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453794.56+100000+200000+23750+122455.44+200000+10000+100000+100000</f>
        <v>1310000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271</v>
      </c>
      <c r="CT87" s="68">
        <f t="shared" si="1"/>
        <v>799364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299364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310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78" t="s">
        <v>311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308</v>
      </c>
      <c r="CT89" s="68">
        <f t="shared" si="1"/>
        <v>20000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1510+18490</f>
        <v>20000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78" t="s">
        <v>329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330</v>
      </c>
      <c r="CT90" s="68">
        <f>DG90+DT90+EG90</f>
        <v>55523.62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13991.9+6000</f>
        <v>19991.9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288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275</v>
      </c>
      <c r="CT91" s="68">
        <f t="shared" si="1"/>
        <v>127542.07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90322.75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78" t="s">
        <v>289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67" t="s">
        <v>31</v>
      </c>
      <c r="BY92" s="67"/>
      <c r="BZ92" s="67"/>
      <c r="CA92" s="67"/>
      <c r="CB92" s="67"/>
      <c r="CC92" s="67"/>
      <c r="CD92" s="67"/>
      <c r="CE92" s="67"/>
      <c r="CF92" s="67" t="s">
        <v>141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23" t="s">
        <v>276</v>
      </c>
      <c r="CT92" s="68">
        <f t="shared" si="1"/>
        <v>169936.5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f>40087.61+20000+10000+97912.39</f>
        <v>168000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78" t="s">
        <v>290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277</v>
      </c>
      <c r="CT93" s="68">
        <f t="shared" si="1"/>
        <v>2855952.2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1191897.33-190857.83-2000-20311.26-100000-100000</f>
        <v>778728.2400000001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312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309</v>
      </c>
      <c r="CT94" s="68">
        <f t="shared" si="1"/>
        <v>59355.99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59355.99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124" t="s">
        <v>264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98" t="s">
        <v>31</v>
      </c>
      <c r="BY95" s="98"/>
      <c r="BZ95" s="98"/>
      <c r="CA95" s="98"/>
      <c r="CB95" s="98"/>
      <c r="CC95" s="98"/>
      <c r="CD95" s="98"/>
      <c r="CE95" s="98"/>
      <c r="CF95" s="98" t="s">
        <v>323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28" t="s">
        <v>269</v>
      </c>
      <c r="CT95" s="89">
        <f>DG95+DT95+EG95</f>
        <v>5328018.62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f>1245543.8+824109.7</f>
        <v>2069653.5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v>3258365.12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ht="11.25" customHeight="1">
      <c r="A96" s="78" t="s">
        <v>143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67" t="s">
        <v>144</v>
      </c>
      <c r="BY96" s="67"/>
      <c r="BZ96" s="67"/>
      <c r="CA96" s="67"/>
      <c r="CB96" s="67"/>
      <c r="CC96" s="67"/>
      <c r="CD96" s="67"/>
      <c r="CE96" s="67"/>
      <c r="CF96" s="67" t="s">
        <v>145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119" t="s">
        <v>146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67" t="s">
        <v>147</v>
      </c>
      <c r="BY97" s="67"/>
      <c r="BZ97" s="67"/>
      <c r="CA97" s="67"/>
      <c r="CB97" s="67"/>
      <c r="CC97" s="67"/>
      <c r="CD97" s="67"/>
      <c r="CE97" s="67"/>
      <c r="CF97" s="67" t="s">
        <v>148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119" t="s">
        <v>149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67" t="s">
        <v>150</v>
      </c>
      <c r="BY98" s="67"/>
      <c r="BZ98" s="67"/>
      <c r="CA98" s="67"/>
      <c r="CB98" s="67"/>
      <c r="CC98" s="67"/>
      <c r="CD98" s="67"/>
      <c r="CE98" s="67"/>
      <c r="CF98" s="67" t="s">
        <v>151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99" t="s">
        <v>237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8" t="s">
        <v>152</v>
      </c>
      <c r="BY99" s="98"/>
      <c r="BZ99" s="98"/>
      <c r="CA99" s="98"/>
      <c r="CB99" s="98"/>
      <c r="CC99" s="98"/>
      <c r="CD99" s="98"/>
      <c r="CE99" s="98"/>
      <c r="CF99" s="98" t="s">
        <v>153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28"/>
      <c r="CT99" s="89">
        <f>EG99</f>
        <v>-170391</v>
      </c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>
        <f>EG102</f>
        <v>-170391</v>
      </c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</row>
    <row r="100" spans="1:149" ht="22.5" customHeight="1">
      <c r="A100" s="125" t="s">
        <v>238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67" t="s">
        <v>154</v>
      </c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125" t="s">
        <v>239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67" t="s">
        <v>155</v>
      </c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125" t="s">
        <v>240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67" t="s">
        <v>156</v>
      </c>
      <c r="BY102" s="67"/>
      <c r="BZ102" s="67"/>
      <c r="CA102" s="67"/>
      <c r="CB102" s="67"/>
      <c r="CC102" s="67"/>
      <c r="CD102" s="67"/>
      <c r="CE102" s="67"/>
      <c r="CF102" s="67" t="s">
        <v>299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 t="s">
        <v>300</v>
      </c>
      <c r="CT102" s="68">
        <f>EG102</f>
        <v>-170391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-56265+(-114126)</f>
        <v>-170391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99" t="s">
        <v>241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8" t="s">
        <v>157</v>
      </c>
      <c r="BY103" s="98"/>
      <c r="BZ103" s="98"/>
      <c r="CA103" s="98"/>
      <c r="CB103" s="98"/>
      <c r="CC103" s="98"/>
      <c r="CD103" s="98"/>
      <c r="CE103" s="98"/>
      <c r="CF103" s="98" t="s">
        <v>31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28"/>
      <c r="CT103" s="89">
        <f>DT985</f>
        <v>0</v>
      </c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9">
        <f>EG106</f>
        <v>0</v>
      </c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</row>
    <row r="104" spans="1:149" ht="22.5" customHeight="1">
      <c r="A104" s="125" t="s">
        <v>158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67" t="s">
        <v>159</v>
      </c>
      <c r="BY104" s="67"/>
      <c r="BZ104" s="67"/>
      <c r="CA104" s="67"/>
      <c r="CB104" s="67"/>
      <c r="CC104" s="67"/>
      <c r="CD104" s="67"/>
      <c r="CE104" s="67"/>
      <c r="CF104" s="67" t="s">
        <v>160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25" t="s">
        <v>313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72">
        <v>4050</v>
      </c>
      <c r="BY106" s="73"/>
      <c r="BZ106" s="73"/>
      <c r="CA106" s="73"/>
      <c r="CB106" s="73"/>
      <c r="CC106" s="73"/>
      <c r="CD106" s="73"/>
      <c r="CE106" s="74"/>
      <c r="CF106" s="72">
        <v>540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4"/>
      <c r="CS106" s="42"/>
      <c r="CT106" s="86">
        <f>EG106</f>
        <v>0</v>
      </c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4"/>
      <c r="DF106" s="25"/>
      <c r="DG106" s="86">
        <v>0</v>
      </c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8"/>
      <c r="DT106" s="86">
        <v>0</v>
      </c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8"/>
      <c r="EG106" s="86">
        <v>0</v>
      </c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8"/>
    </row>
    <row r="107" spans="1:149" s="47" customFormat="1" ht="20.25" customHeight="1">
      <c r="A107" s="43" t="s">
        <v>242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6"/>
      <c r="BY107" s="127"/>
      <c r="BZ107" s="127"/>
      <c r="CA107" s="127"/>
      <c r="CB107" s="127"/>
      <c r="CC107" s="127"/>
      <c r="CD107" s="127"/>
      <c r="CE107" s="128"/>
      <c r="CF107" s="126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8"/>
      <c r="CS107" s="43"/>
      <c r="CT107" s="126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8"/>
      <c r="DF107" s="43"/>
      <c r="DG107" s="126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8"/>
      <c r="DT107" s="126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8"/>
      <c r="EG107" s="126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8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</row>
    <row r="2" ht="12" customHeight="1"/>
    <row r="3" spans="1:149" ht="11.2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 t="s">
        <v>1</v>
      </c>
      <c r="BY3" s="94"/>
      <c r="BZ3" s="94"/>
      <c r="CA3" s="94"/>
      <c r="CB3" s="94"/>
      <c r="CC3" s="94"/>
      <c r="CD3" s="94"/>
      <c r="CE3" s="94"/>
      <c r="CF3" s="94" t="s">
        <v>228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 t="s">
        <v>278</v>
      </c>
      <c r="CT3" s="93" t="s">
        <v>348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1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 t="s">
        <v>229</v>
      </c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 t="s">
        <v>230</v>
      </c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 t="s">
        <v>231</v>
      </c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 t="s">
        <v>232</v>
      </c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49" ht="66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</row>
    <row r="6" spans="1:149" ht="11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5</v>
      </c>
      <c r="BY6" s="90"/>
      <c r="BZ6" s="90"/>
      <c r="CA6" s="90"/>
      <c r="CB6" s="90"/>
      <c r="CC6" s="90"/>
      <c r="CD6" s="90"/>
      <c r="CE6" s="90"/>
      <c r="CF6" s="90" t="s">
        <v>6</v>
      </c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27"/>
      <c r="CT6" s="90" t="s">
        <v>7</v>
      </c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 t="s">
        <v>8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 t="s">
        <v>9</v>
      </c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 t="s">
        <v>10</v>
      </c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</row>
    <row r="7" spans="1:149" s="26" customFormat="1" ht="12.75" customHeight="1">
      <c r="A7" s="99" t="s">
        <v>233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8" t="s">
        <v>30</v>
      </c>
      <c r="BY7" s="98"/>
      <c r="BZ7" s="98"/>
      <c r="CA7" s="98"/>
      <c r="CB7" s="98"/>
      <c r="CC7" s="98"/>
      <c r="CD7" s="98"/>
      <c r="CE7" s="98"/>
      <c r="CF7" s="98" t="s">
        <v>31</v>
      </c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28"/>
      <c r="CT7" s="89">
        <f>DG7+DT7+EG7</f>
        <v>0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>
        <v>0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>
        <f>0</f>
        <v>0</v>
      </c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>
        <f>0</f>
        <v>0</v>
      </c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49" ht="12.75" customHeight="1">
      <c r="A8" s="91" t="s">
        <v>234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67" t="s">
        <v>32</v>
      </c>
      <c r="BY8" s="67"/>
      <c r="BZ8" s="67"/>
      <c r="CA8" s="67"/>
      <c r="CB8" s="67"/>
      <c r="CC8" s="67"/>
      <c r="CD8" s="67"/>
      <c r="CE8" s="67"/>
      <c r="CF8" s="67" t="s">
        <v>31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23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</row>
    <row r="9" spans="1:153" s="26" customFormat="1" ht="10.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8" t="s">
        <v>34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28"/>
      <c r="CT9" s="89">
        <f>DG9+DT9+EG9</f>
        <v>60134972.55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>
        <f>DG15+DG24+DG28</f>
        <v>27156411.9</v>
      </c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>
        <f>DT15+DT24+DT28+DT34</f>
        <v>3715000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>
        <f>EG10+EG15+EG24+EG99+EG37</f>
        <v>29263560.65</v>
      </c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W9" s="29"/>
    </row>
    <row r="10" spans="1:162" s="26" customFormat="1" ht="22.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8" t="s">
        <v>36</v>
      </c>
      <c r="BY10" s="98"/>
      <c r="BZ10" s="98"/>
      <c r="CA10" s="98"/>
      <c r="CB10" s="98"/>
      <c r="CC10" s="98"/>
      <c r="CD10" s="98"/>
      <c r="CE10" s="98"/>
      <c r="CF10" s="98" t="s">
        <v>37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28"/>
      <c r="CT10" s="89">
        <f>EG10</f>
        <v>1580000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>
        <v>0</v>
      </c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>
        <v>0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>
        <f>EG12+EG13+EG14</f>
        <v>1580000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W10" s="29"/>
      <c r="EX10" s="29"/>
      <c r="FF10" s="29">
        <f>EG7+EG9-EG41</f>
        <v>0</v>
      </c>
    </row>
    <row r="11" spans="1:149" ht="11.25">
      <c r="A11" s="102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67" t="s">
        <v>39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23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</row>
    <row r="12" spans="1:149" s="30" customFormat="1" ht="11.25">
      <c r="A12" s="102" t="s">
        <v>251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67" t="s">
        <v>39</v>
      </c>
      <c r="BY12" s="67"/>
      <c r="BZ12" s="67"/>
      <c r="CA12" s="67"/>
      <c r="CB12" s="67"/>
      <c r="CC12" s="67"/>
      <c r="CD12" s="67"/>
      <c r="CE12" s="67"/>
      <c r="CF12" s="67" t="s">
        <v>37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23" t="s">
        <v>254</v>
      </c>
      <c r="CT12" s="68">
        <f>EG12</f>
        <v>1380000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>
        <v>0</v>
      </c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>
        <v>0</v>
      </c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>
        <v>1380000</v>
      </c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</row>
    <row r="13" spans="1:149" s="30" customFormat="1" ht="11.25">
      <c r="A13" s="102" t="s">
        <v>252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67" t="s">
        <v>39</v>
      </c>
      <c r="BY13" s="67"/>
      <c r="BZ13" s="67"/>
      <c r="CA13" s="67"/>
      <c r="CB13" s="67"/>
      <c r="CC13" s="67"/>
      <c r="CD13" s="67"/>
      <c r="CE13" s="67"/>
      <c r="CF13" s="67" t="s">
        <v>37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23" t="s">
        <v>255</v>
      </c>
      <c r="CT13" s="68">
        <f>EG13</f>
        <v>200000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>
        <v>0</v>
      </c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>
        <v>0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>
        <f>50000+20000+30000+50000+50000</f>
        <v>200000</v>
      </c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</row>
    <row r="14" spans="1:149" s="30" customFormat="1" ht="11.25">
      <c r="A14" s="102" t="s">
        <v>253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67" t="s">
        <v>39</v>
      </c>
      <c r="BY14" s="67"/>
      <c r="BZ14" s="67"/>
      <c r="CA14" s="67"/>
      <c r="CB14" s="67"/>
      <c r="CC14" s="67"/>
      <c r="CD14" s="67"/>
      <c r="CE14" s="67"/>
      <c r="CF14" s="67" t="s">
        <v>37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23" t="s">
        <v>256</v>
      </c>
      <c r="CT14" s="68">
        <f>EG14</f>
        <v>0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>
        <v>0</v>
      </c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>
        <v>0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>
        <v>0</v>
      </c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</row>
    <row r="15" spans="1:149" s="26" customFormat="1" ht="10.5" customHeight="1">
      <c r="A15" s="100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98" t="s">
        <v>41</v>
      </c>
      <c r="BY15" s="98"/>
      <c r="BZ15" s="98"/>
      <c r="CA15" s="98"/>
      <c r="CB15" s="98"/>
      <c r="CC15" s="98"/>
      <c r="CD15" s="98"/>
      <c r="CE15" s="98"/>
      <c r="CF15" s="98" t="s">
        <v>42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28"/>
      <c r="CT15" s="89">
        <f>DG15+EG15</f>
        <v>55006165.55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>
        <f>DG16</f>
        <v>27156411.9</v>
      </c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>
        <v>0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>
        <f>EG21+EG22+EG23</f>
        <v>27849753.65</v>
      </c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</row>
    <row r="16" spans="1:149" s="30" customFormat="1" ht="33.75" customHeight="1">
      <c r="A16" s="78" t="s">
        <v>319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67" t="s">
        <v>43</v>
      </c>
      <c r="BY16" s="67"/>
      <c r="BZ16" s="67"/>
      <c r="CA16" s="67"/>
      <c r="CB16" s="67"/>
      <c r="CC16" s="67"/>
      <c r="CD16" s="67"/>
      <c r="CE16" s="67"/>
      <c r="CF16" s="67" t="s">
        <v>42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23" t="s">
        <v>78</v>
      </c>
      <c r="CT16" s="68">
        <f>DG16</f>
        <v>27156411.9</v>
      </c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>
        <f>DG17+DG18+DG19+DG20</f>
        <v>27156411.9</v>
      </c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>
        <v>0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>
        <v>0</v>
      </c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</row>
    <row r="17" spans="1:149" s="30" customFormat="1" ht="22.5" customHeight="1">
      <c r="A17" s="78" t="s">
        <v>318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7"/>
      <c r="BY17" s="67"/>
      <c r="BZ17" s="67"/>
      <c r="CA17" s="67"/>
      <c r="CB17" s="67"/>
      <c r="CC17" s="67"/>
      <c r="CD17" s="67"/>
      <c r="CE17" s="67"/>
      <c r="CF17" s="67" t="s">
        <v>42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23" t="s">
        <v>78</v>
      </c>
      <c r="CT17" s="68">
        <f>DG17</f>
        <v>8743602.32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>
        <f>8676438.06+67164.26</f>
        <v>8743602.32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>
        <v>0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>
        <v>0</v>
      </c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</row>
    <row r="18" spans="1:149" s="30" customFormat="1" ht="17.25" customHeight="1">
      <c r="A18" s="78" t="s">
        <v>320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7"/>
      <c r="BY18" s="67"/>
      <c r="BZ18" s="67"/>
      <c r="CA18" s="67"/>
      <c r="CB18" s="67"/>
      <c r="CC18" s="67"/>
      <c r="CD18" s="67"/>
      <c r="CE18" s="67"/>
      <c r="CF18" s="67" t="s">
        <v>42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23" t="s">
        <v>78</v>
      </c>
      <c r="CT18" s="68">
        <f>DG18</f>
        <v>8064322.51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f>2244819.65+1900000+3919502.86</f>
        <v>8064322.51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0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>
        <v>0</v>
      </c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</row>
    <row r="19" spans="1:149" s="30" customFormat="1" ht="17.25" customHeight="1">
      <c r="A19" s="78" t="s">
        <v>321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7"/>
      <c r="BY19" s="67"/>
      <c r="BZ19" s="67"/>
      <c r="CA19" s="67"/>
      <c r="CB19" s="67"/>
      <c r="CC19" s="67"/>
      <c r="CD19" s="67"/>
      <c r="CE19" s="67"/>
      <c r="CF19" s="67" t="s">
        <v>42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23" t="s">
        <v>78</v>
      </c>
      <c r="CT19" s="68">
        <f>DG19</f>
        <v>9061655.8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>
        <f>9061655.8</f>
        <v>9061655.8</v>
      </c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>
        <v>0</v>
      </c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>
        <v>0</v>
      </c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</row>
    <row r="20" spans="1:149" s="30" customFormat="1" ht="17.25" customHeight="1">
      <c r="A20" s="78" t="s">
        <v>333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7"/>
      <c r="BY20" s="67"/>
      <c r="BZ20" s="67"/>
      <c r="CA20" s="67"/>
      <c r="CB20" s="67"/>
      <c r="CC20" s="67"/>
      <c r="CD20" s="67"/>
      <c r="CE20" s="67"/>
      <c r="CF20" s="67" t="s">
        <v>42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23" t="s">
        <v>78</v>
      </c>
      <c r="CT20" s="68">
        <f>DG20</f>
        <v>1286831.27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>
        <v>1286831.27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>
        <v>0</v>
      </c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>
        <v>0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</row>
    <row r="21" spans="1:149" s="30" customFormat="1" ht="10.5" customHeight="1">
      <c r="A21" s="79" t="s">
        <v>257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7"/>
      <c r="BY21" s="67"/>
      <c r="BZ21" s="67"/>
      <c r="CA21" s="67"/>
      <c r="CB21" s="67"/>
      <c r="CC21" s="67"/>
      <c r="CD21" s="67"/>
      <c r="CE21" s="67"/>
      <c r="CF21" s="67" t="s">
        <v>42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23" t="s">
        <v>78</v>
      </c>
      <c r="CT21" s="68">
        <f>EG21</f>
        <v>27063513.9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>
        <v>0</v>
      </c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>
        <v>0</v>
      </c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>
        <f>23962969.59+250000+56265+85634.89+35000+798908.59+10000+100000+3600+2750+223500+102188.25+400000+1032697.58</f>
        <v>27063513.9</v>
      </c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</row>
    <row r="22" spans="1:149" s="30" customFormat="1" ht="10.5" customHeight="1">
      <c r="A22" s="79" t="s">
        <v>259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7"/>
      <c r="BY22" s="67"/>
      <c r="BZ22" s="67"/>
      <c r="CA22" s="67"/>
      <c r="CB22" s="67"/>
      <c r="CC22" s="67"/>
      <c r="CD22" s="67"/>
      <c r="CE22" s="67"/>
      <c r="CF22" s="67" t="s">
        <v>42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23" t="s">
        <v>258</v>
      </c>
      <c r="CT22" s="68">
        <f>EG22</f>
        <v>774302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>
        <v>0</v>
      </c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>
        <v>0</v>
      </c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>
        <f>825000-50000-698</f>
        <v>774302</v>
      </c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</row>
    <row r="23" spans="1:149" s="30" customFormat="1" ht="10.5" customHeight="1">
      <c r="A23" s="79" t="s">
        <v>342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67"/>
      <c r="BY23" s="67"/>
      <c r="BZ23" s="67"/>
      <c r="CA23" s="67"/>
      <c r="CB23" s="67"/>
      <c r="CC23" s="67"/>
      <c r="CD23" s="67"/>
      <c r="CE23" s="67"/>
      <c r="CF23" s="67" t="s">
        <v>42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23" t="s">
        <v>81</v>
      </c>
      <c r="CT23" s="68">
        <f>EG23</f>
        <v>11937.75</v>
      </c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>
        <v>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>
        <v>0</v>
      </c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>
        <v>11937.75</v>
      </c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</row>
    <row r="24" spans="1:149" s="26" customFormat="1" ht="10.5" customHeight="1">
      <c r="A24" s="103" t="s">
        <v>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 t="s">
        <v>45</v>
      </c>
      <c r="BY24" s="105"/>
      <c r="BZ24" s="105"/>
      <c r="CA24" s="105"/>
      <c r="CB24" s="105"/>
      <c r="CC24" s="105"/>
      <c r="CD24" s="105"/>
      <c r="CE24" s="105"/>
      <c r="CF24" s="105" t="s">
        <v>46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31"/>
      <c r="CT24" s="106">
        <f>EG24</f>
        <v>4198</v>
      </c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>
        <v>0</v>
      </c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>
        <v>0</v>
      </c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>
        <f>EG26+EG27</f>
        <v>4198</v>
      </c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</row>
    <row r="25" spans="1:236" s="25" customFormat="1" ht="15.75" customHeight="1">
      <c r="A25" s="72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4"/>
      <c r="BX25" s="75" t="s">
        <v>47</v>
      </c>
      <c r="BY25" s="76"/>
      <c r="BZ25" s="76"/>
      <c r="CA25" s="76"/>
      <c r="CB25" s="76"/>
      <c r="CC25" s="76"/>
      <c r="CD25" s="76"/>
      <c r="CE25" s="77"/>
      <c r="CF25" s="75" t="s">
        <v>46</v>
      </c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32"/>
      <c r="CS25" s="33"/>
      <c r="CT25" s="86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34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8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8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8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83" t="s">
        <v>343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75" t="s">
        <v>47</v>
      </c>
      <c r="BY26" s="76"/>
      <c r="BZ26" s="76"/>
      <c r="CA26" s="76"/>
      <c r="CB26" s="76"/>
      <c r="CC26" s="76"/>
      <c r="CD26" s="76"/>
      <c r="CE26" s="77"/>
      <c r="CF26" s="75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32"/>
      <c r="CS26" s="33" t="s">
        <v>46</v>
      </c>
      <c r="CT26" s="86">
        <f>EG26</f>
        <v>698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34"/>
      <c r="DG26" s="86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  <c r="DT26" s="86">
        <v>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8"/>
      <c r="EG26" s="86">
        <v>698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8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7" t="s">
        <v>296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  <c r="BX27" s="75" t="s">
        <v>47</v>
      </c>
      <c r="BY27" s="76"/>
      <c r="BZ27" s="76"/>
      <c r="CA27" s="76"/>
      <c r="CB27" s="76"/>
      <c r="CC27" s="76"/>
      <c r="CD27" s="76"/>
      <c r="CE27" s="77"/>
      <c r="CF27" s="75" t="s">
        <v>46</v>
      </c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32"/>
      <c r="CS27" s="33" t="s">
        <v>279</v>
      </c>
      <c r="CT27" s="86">
        <f>EG27</f>
        <v>3500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34"/>
      <c r="DG27" s="86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8"/>
      <c r="DT27" s="86">
        <v>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86">
        <v>3500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</row>
    <row r="28" spans="1:149" s="26" customFormat="1" ht="10.5" customHeight="1">
      <c r="A28" s="100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98" t="s">
        <v>49</v>
      </c>
      <c r="BY28" s="98"/>
      <c r="BZ28" s="98"/>
      <c r="CA28" s="98"/>
      <c r="CB28" s="98"/>
      <c r="CC28" s="98"/>
      <c r="CD28" s="98"/>
      <c r="CE28" s="98"/>
      <c r="CF28" s="98" t="s">
        <v>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28"/>
      <c r="CT28" s="89">
        <f>DT28</f>
        <v>3715000</v>
      </c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>
        <f>DT31+DT32+DT33</f>
        <v>3715000</v>
      </c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>
        <v>0</v>
      </c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</row>
    <row r="29" spans="1:149" ht="10.5" customHeight="1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3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</row>
    <row r="30" spans="1:149" ht="18" customHeight="1">
      <c r="A30" s="78" t="s">
        <v>260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23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</row>
    <row r="31" spans="1:149" ht="25.5" customHeight="1">
      <c r="A31" s="78" t="s">
        <v>322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5" t="s">
        <v>301</v>
      </c>
      <c r="BY31" s="76"/>
      <c r="BZ31" s="76"/>
      <c r="CA31" s="76"/>
      <c r="CB31" s="76"/>
      <c r="CC31" s="76"/>
      <c r="CD31" s="76"/>
      <c r="CE31" s="77"/>
      <c r="CF31" s="67" t="s">
        <v>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23" t="s">
        <v>280</v>
      </c>
      <c r="CT31" s="68">
        <f>DT31</f>
        <v>3000000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0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3000000</f>
        <v>3000000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>
        <v>0</v>
      </c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</row>
    <row r="32" spans="1:162" ht="25.5" customHeight="1">
      <c r="A32" s="78" t="s">
        <v>325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67" t="s">
        <v>302</v>
      </c>
      <c r="BY32" s="67"/>
      <c r="BZ32" s="67"/>
      <c r="CA32" s="67"/>
      <c r="CB32" s="67"/>
      <c r="CC32" s="67"/>
      <c r="CD32" s="67"/>
      <c r="CE32" s="67"/>
      <c r="CF32" s="67" t="s">
        <v>50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23" t="s">
        <v>280</v>
      </c>
      <c r="CT32" s="68">
        <f>DT32</f>
        <v>215000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>
        <v>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215000</f>
        <v>215000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>
        <v>0</v>
      </c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FF32" s="36"/>
    </row>
    <row r="33" spans="1:149" ht="12.75" customHeight="1">
      <c r="A33" s="78" t="str">
        <f>'2024'!A33:BW33</f>
        <v>приобретение современного спортивного инвентаря , оборудования, аксессуаров и материалов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7" t="s">
        <v>303</v>
      </c>
      <c r="BY33" s="67"/>
      <c r="BZ33" s="67"/>
      <c r="CA33" s="67"/>
      <c r="CB33" s="67"/>
      <c r="CC33" s="67"/>
      <c r="CD33" s="67"/>
      <c r="CE33" s="67"/>
      <c r="CF33" s="67" t="s">
        <v>50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23" t="s">
        <v>307</v>
      </c>
      <c r="CT33" s="68">
        <f>DT33</f>
        <v>500000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>
        <v>0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>
        <f>500000</f>
        <v>500000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>
        <v>0</v>
      </c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s="26" customFormat="1" ht="13.5" customHeight="1">
      <c r="A34" s="100" t="s">
        <v>51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98" t="s">
        <v>52</v>
      </c>
      <c r="BY34" s="98"/>
      <c r="BZ34" s="98"/>
      <c r="CA34" s="98"/>
      <c r="CB34" s="98"/>
      <c r="CC34" s="98"/>
      <c r="CD34" s="98"/>
      <c r="CE34" s="98"/>
      <c r="CF34" s="98" t="s">
        <v>50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28"/>
      <c r="CT34" s="89">
        <f>DT34</f>
        <v>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f>DT35</f>
        <v>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67" t="s">
        <v>54</v>
      </c>
      <c r="BY35" s="67"/>
      <c r="BZ35" s="67"/>
      <c r="CA35" s="67"/>
      <c r="CB35" s="67"/>
      <c r="CC35" s="67"/>
      <c r="CD35" s="67"/>
      <c r="CE35" s="67"/>
      <c r="CF35" s="67" t="s">
        <v>50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110"/>
      <c r="CT35" s="68">
        <f>DT35</f>
        <v>0</v>
      </c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>
        <v>0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>
        <v>0</v>
      </c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>
        <v>0</v>
      </c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9" customHeight="1">
      <c r="A36" s="79" t="s">
        <v>53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111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26" customFormat="1" ht="15.75" customHeight="1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98" t="s">
        <v>56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28"/>
      <c r="CT37" s="89"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f>EG39</f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33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ht="12" customHeight="1">
      <c r="A39" s="112" t="s">
        <v>235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67" t="s">
        <v>57</v>
      </c>
      <c r="BY39" s="67"/>
      <c r="BZ39" s="67"/>
      <c r="CA39" s="67"/>
      <c r="CB39" s="67"/>
      <c r="CC39" s="67"/>
      <c r="CD39" s="67"/>
      <c r="CE39" s="67"/>
      <c r="CF39" s="67" t="s">
        <v>31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23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>
        <f>EG40</f>
        <v>0</v>
      </c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65" ht="11.25" customHeight="1">
      <c r="A40" s="78" t="s">
        <v>58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7" t="s">
        <v>59</v>
      </c>
      <c r="BY40" s="67"/>
      <c r="BZ40" s="67"/>
      <c r="CA40" s="67"/>
      <c r="CB40" s="67"/>
      <c r="CC40" s="67"/>
      <c r="CD40" s="67"/>
      <c r="CE40" s="67"/>
      <c r="CF40" s="67" t="s">
        <v>117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23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>
        <v>0</v>
      </c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W40" s="24" t="s">
        <v>306</v>
      </c>
      <c r="FF40" s="25" t="s">
        <v>326</v>
      </c>
      <c r="FI40" s="25" t="s">
        <v>327</v>
      </c>
    </row>
    <row r="41" spans="1:165" s="26" customFormat="1" ht="18" customHeight="1">
      <c r="A41" s="99" t="s">
        <v>60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8" t="s">
        <v>61</v>
      </c>
      <c r="BY41" s="98"/>
      <c r="BZ41" s="98"/>
      <c r="CA41" s="98"/>
      <c r="CB41" s="98"/>
      <c r="CC41" s="98"/>
      <c r="CD41" s="98"/>
      <c r="CE41" s="98"/>
      <c r="CF41" s="98" t="s">
        <v>31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28"/>
      <c r="CT41" s="89">
        <f>CT42+CT56+CT62+CT75+CT103</f>
        <v>60134972.55</v>
      </c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>
        <f>DG42+DG56+DG62+DG75</f>
        <v>27156411.9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>
        <f>DT42+DT56+DT62+DT75</f>
        <v>3715000</v>
      </c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>
        <f>EG42+EG56+EG62+EG75+EG103</f>
        <v>29263560.65</v>
      </c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14" t="s">
        <v>62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98" t="s">
        <v>63</v>
      </c>
      <c r="BY42" s="98"/>
      <c r="BZ42" s="98"/>
      <c r="CA42" s="98"/>
      <c r="CB42" s="98"/>
      <c r="CC42" s="98"/>
      <c r="CD42" s="98"/>
      <c r="CE42" s="98"/>
      <c r="CF42" s="98" t="s">
        <v>31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28"/>
      <c r="CT42" s="89">
        <f aca="true" t="shared" si="0" ref="CT42:CT48">DG42+DT42+EG42</f>
        <v>41515013.739999995</v>
      </c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>
        <f>DG43+DG46+DG49+DG50</f>
        <v>20332834.99</v>
      </c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>
        <f>DT43+DT46+DT49+DT50</f>
        <v>215000</v>
      </c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>
        <f>EG43+EG46+EG49+EG50</f>
        <v>20967178.75</v>
      </c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W42" s="29">
        <f>EG7+EG9-EG41</f>
        <v>0</v>
      </c>
      <c r="FF42" s="29"/>
    </row>
    <row r="43" spans="1:165" s="30" customFormat="1" ht="15" customHeight="1">
      <c r="A43" s="116" t="s">
        <v>297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8"/>
      <c r="BX43" s="67" t="s">
        <v>64</v>
      </c>
      <c r="BY43" s="67"/>
      <c r="BZ43" s="67"/>
      <c r="CA43" s="67"/>
      <c r="CB43" s="67"/>
      <c r="CC43" s="67"/>
      <c r="CD43" s="67"/>
      <c r="CE43" s="67"/>
      <c r="CF43" s="67" t="s">
        <v>65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23" t="s">
        <v>31</v>
      </c>
      <c r="CT43" s="68">
        <f t="shared" si="0"/>
        <v>31308362.779999997</v>
      </c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>
        <f>DG44+DG45</f>
        <v>15316693.579999998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>
        <f>DT44+DT45</f>
        <v>0</v>
      </c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>
        <f>EG44+EG45</f>
        <v>15991669.2</v>
      </c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FF43" s="25" t="s">
        <v>328</v>
      </c>
      <c r="FI43" s="38"/>
    </row>
    <row r="44" spans="1:162" ht="15.75" customHeight="1">
      <c r="A44" s="78" t="s">
        <v>285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7" t="s">
        <v>67</v>
      </c>
      <c r="BY44" s="67"/>
      <c r="BZ44" s="67"/>
      <c r="CA44" s="67"/>
      <c r="CB44" s="67"/>
      <c r="CC44" s="67"/>
      <c r="CD44" s="67"/>
      <c r="CE44" s="67"/>
      <c r="CF44" s="67" t="s">
        <v>65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23" t="s">
        <v>281</v>
      </c>
      <c r="CT44" s="68">
        <f t="shared" si="0"/>
        <v>31133362.779999997</v>
      </c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>
        <f>10459250.62+1195413.75+3627029.21-76435.07+305739.99-10000-229304.92-1000-15000-5000-5000-4000</f>
        <v>15241693.579999998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>
        <v>0</v>
      </c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>
        <f>15941669.2-50000</f>
        <v>15891669.2</v>
      </c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W44" s="36"/>
      <c r="EX44" s="36">
        <f>DG9-DG41</f>
        <v>0</v>
      </c>
      <c r="FF44" s="39">
        <f>DG9-DG41</f>
        <v>0</v>
      </c>
    </row>
    <row r="45" spans="1:149" ht="10.5" customHeight="1">
      <c r="A45" s="78" t="s">
        <v>286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67" t="s">
        <v>67</v>
      </c>
      <c r="BY45" s="67"/>
      <c r="BZ45" s="67"/>
      <c r="CA45" s="67"/>
      <c r="CB45" s="67"/>
      <c r="CC45" s="67"/>
      <c r="CD45" s="67"/>
      <c r="CE45" s="67"/>
      <c r="CF45" s="67" t="s">
        <v>65</v>
      </c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23" t="s">
        <v>283</v>
      </c>
      <c r="CT45" s="68">
        <f t="shared" si="0"/>
        <v>175000</v>
      </c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>
        <f>30000+5000+10000+1000+15000+5000+5000+4000</f>
        <v>75000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>
        <v>0</v>
      </c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>
        <f>50000+50000</f>
        <v>100000</v>
      </c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1:162" s="30" customFormat="1" ht="10.5" customHeight="1">
      <c r="A46" s="78" t="s">
        <v>66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67" t="s">
        <v>67</v>
      </c>
      <c r="BY46" s="67"/>
      <c r="BZ46" s="67"/>
      <c r="CA46" s="67"/>
      <c r="CB46" s="67"/>
      <c r="CC46" s="67"/>
      <c r="CD46" s="67"/>
      <c r="CE46" s="67"/>
      <c r="CF46" s="67" t="s">
        <v>68</v>
      </c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23" t="s">
        <v>31</v>
      </c>
      <c r="CT46" s="68">
        <f t="shared" si="0"/>
        <v>328196</v>
      </c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>
        <v>0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>
        <f>DT47</f>
        <v>215000</v>
      </c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>
        <f>EG47+EG48</f>
        <v>113196</v>
      </c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FF46" s="38"/>
    </row>
    <row r="47" spans="1:154" ht="10.5" customHeight="1">
      <c r="A47" s="78" t="s">
        <v>261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67" t="s">
        <v>31</v>
      </c>
      <c r="BY47" s="67"/>
      <c r="BZ47" s="67"/>
      <c r="CA47" s="67"/>
      <c r="CB47" s="67"/>
      <c r="CC47" s="67"/>
      <c r="CD47" s="67"/>
      <c r="CE47" s="67"/>
      <c r="CF47" s="67" t="s">
        <v>68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23" t="s">
        <v>282</v>
      </c>
      <c r="CT47" s="68">
        <f t="shared" si="0"/>
        <v>315000</v>
      </c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>
        <v>0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>
        <f>215000</f>
        <v>215000</v>
      </c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>
        <v>100000</v>
      </c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X47" s="36">
        <f>DG41-DG9</f>
        <v>0</v>
      </c>
    </row>
    <row r="48" spans="1:153" ht="10.5" customHeight="1">
      <c r="A48" s="78" t="s">
        <v>341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67" t="s">
        <v>31</v>
      </c>
      <c r="BY48" s="67"/>
      <c r="BZ48" s="67"/>
      <c r="CA48" s="67"/>
      <c r="CB48" s="67"/>
      <c r="CC48" s="67"/>
      <c r="CD48" s="67"/>
      <c r="CE48" s="67"/>
      <c r="CF48" s="67" t="s">
        <v>68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23" t="s">
        <v>283</v>
      </c>
      <c r="CT48" s="68">
        <f t="shared" si="0"/>
        <v>13196</v>
      </c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>
        <v>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>
        <v>0</v>
      </c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>
        <v>13196</v>
      </c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W48" s="36"/>
    </row>
    <row r="49" spans="1:153" s="30" customFormat="1" ht="13.5" customHeight="1">
      <c r="A49" s="78" t="s">
        <v>69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7" t="s">
        <v>70</v>
      </c>
      <c r="BY49" s="67"/>
      <c r="BZ49" s="67"/>
      <c r="CA49" s="67"/>
      <c r="CB49" s="67"/>
      <c r="CC49" s="67"/>
      <c r="CD49" s="67"/>
      <c r="CE49" s="67"/>
      <c r="CF49" s="67" t="s">
        <v>71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23" t="s">
        <v>272</v>
      </c>
      <c r="CT49" s="68">
        <f>DG49+DT49+EG49</f>
        <v>540500</v>
      </c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>
        <f>52500+338000</f>
        <v>390500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>
        <v>0</v>
      </c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>
        <f>100000+50000</f>
        <v>150000</v>
      </c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W49" s="38"/>
    </row>
    <row r="50" spans="1:149" s="30" customFormat="1" ht="22.5" customHeight="1">
      <c r="A50" s="78" t="s">
        <v>72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7" t="s">
        <v>73</v>
      </c>
      <c r="BY50" s="67"/>
      <c r="BZ50" s="67"/>
      <c r="CA50" s="67"/>
      <c r="CB50" s="67"/>
      <c r="CC50" s="67"/>
      <c r="CD50" s="67"/>
      <c r="CE50" s="67"/>
      <c r="CF50" s="67" t="s">
        <v>74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23" t="s">
        <v>31</v>
      </c>
      <c r="CT50" s="68">
        <f>DG50+DT50+EG50</f>
        <v>9337954.96</v>
      </c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>
        <f>DG51</f>
        <v>4625641.41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>
        <f>DT51</f>
        <v>0</v>
      </c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>
        <f>EG51+EG52</f>
        <v>4712313.55</v>
      </c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1:153" ht="22.5" customHeight="1">
      <c r="A51" s="119" t="s">
        <v>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67" t="s">
        <v>76</v>
      </c>
      <c r="BY51" s="67"/>
      <c r="BZ51" s="67"/>
      <c r="CA51" s="67"/>
      <c r="CB51" s="67"/>
      <c r="CC51" s="67"/>
      <c r="CD51" s="67"/>
      <c r="CE51" s="67"/>
      <c r="CF51" s="67" t="s">
        <v>74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23" t="s">
        <v>284</v>
      </c>
      <c r="CT51" s="68">
        <f>DG51+DT51+EG51</f>
        <v>9337954.96</v>
      </c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>
        <f>3167753.64+361014.95+1096872.82-23083.38+92333.46-69250.08</f>
        <v>4625641.41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>
        <v>0</v>
      </c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>
        <f>4735260.1-9750.55-13196</f>
        <v>4712313.55</v>
      </c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W51" s="36"/>
    </row>
    <row r="52" spans="1:149" ht="12.75" customHeight="1">
      <c r="A52" s="119" t="s">
        <v>337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67" t="s">
        <v>77</v>
      </c>
      <c r="BY52" s="67"/>
      <c r="BZ52" s="67"/>
      <c r="CA52" s="67"/>
      <c r="CB52" s="67"/>
      <c r="CC52" s="67"/>
      <c r="CD52" s="67"/>
      <c r="CE52" s="67"/>
      <c r="CF52" s="67" t="s">
        <v>74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23" t="s">
        <v>336</v>
      </c>
      <c r="CT52" s="68">
        <f>EG52</f>
        <v>0</v>
      </c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>
        <v>0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>
        <v>0</v>
      </c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>
        <f>9750.55-9750.55</f>
        <v>0</v>
      </c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1:149" ht="21" customHeight="1">
      <c r="A53" s="78" t="s">
        <v>79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67" t="s">
        <v>80</v>
      </c>
      <c r="BY53" s="67"/>
      <c r="BZ53" s="67"/>
      <c r="CA53" s="67"/>
      <c r="CB53" s="67"/>
      <c r="CC53" s="67"/>
      <c r="CD53" s="67"/>
      <c r="CE53" s="67"/>
      <c r="CF53" s="67" t="s">
        <v>81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23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1:149" ht="21.75" customHeight="1">
      <c r="A54" s="119" t="s">
        <v>82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67" t="s">
        <v>83</v>
      </c>
      <c r="BY54" s="67"/>
      <c r="BZ54" s="67"/>
      <c r="CA54" s="67"/>
      <c r="CB54" s="67"/>
      <c r="CC54" s="67"/>
      <c r="CD54" s="67"/>
      <c r="CE54" s="67"/>
      <c r="CF54" s="67" t="s">
        <v>81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23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1:149" ht="10.5" customHeight="1">
      <c r="A55" s="119" t="s">
        <v>84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67" t="s">
        <v>85</v>
      </c>
      <c r="BY55" s="67"/>
      <c r="BZ55" s="67"/>
      <c r="CA55" s="67"/>
      <c r="CB55" s="67"/>
      <c r="CC55" s="67"/>
      <c r="CD55" s="67"/>
      <c r="CE55" s="67"/>
      <c r="CF55" s="67" t="s">
        <v>81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23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1:150" s="40" customFormat="1" ht="21" customHeight="1">
      <c r="A56" s="100" t="s">
        <v>86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98" t="s">
        <v>87</v>
      </c>
      <c r="BY56" s="98"/>
      <c r="BZ56" s="98"/>
      <c r="CA56" s="98"/>
      <c r="CB56" s="98"/>
      <c r="CC56" s="98"/>
      <c r="CD56" s="98"/>
      <c r="CE56" s="98"/>
      <c r="CF56" s="98" t="s">
        <v>88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28"/>
      <c r="CT56" s="89">
        <f>DG56+DT56+EG56</f>
        <v>0</v>
      </c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>
        <f>DG57</f>
        <v>0</v>
      </c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>
        <v>0</v>
      </c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>
        <f>EG57</f>
        <v>0</v>
      </c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26"/>
    </row>
    <row r="57" spans="1:150" s="41" customFormat="1" ht="21.75" customHeight="1">
      <c r="A57" s="78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67" t="s">
        <v>90</v>
      </c>
      <c r="BY57" s="67"/>
      <c r="BZ57" s="67"/>
      <c r="CA57" s="67"/>
      <c r="CB57" s="67"/>
      <c r="CC57" s="67"/>
      <c r="CD57" s="67"/>
      <c r="CE57" s="67"/>
      <c r="CF57" s="67" t="s">
        <v>91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23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>
        <f>DG58</f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>
        <f>EG58</f>
        <v>0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24"/>
    </row>
    <row r="58" spans="1:150" s="41" customFormat="1" ht="27.75" customHeight="1">
      <c r="A58" s="119" t="s">
        <v>92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67" t="s">
        <v>93</v>
      </c>
      <c r="BY58" s="67"/>
      <c r="BZ58" s="67"/>
      <c r="CA58" s="67"/>
      <c r="CB58" s="67"/>
      <c r="CC58" s="67"/>
      <c r="CD58" s="67"/>
      <c r="CE58" s="67"/>
      <c r="CF58" s="67" t="s">
        <v>94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23" t="s">
        <v>283</v>
      </c>
      <c r="CT58" s="68">
        <f>DG58+DT58+EG58</f>
        <v>0</v>
      </c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>
        <v>0</v>
      </c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>
        <v>0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>
        <v>0</v>
      </c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24"/>
    </row>
    <row r="59" spans="1:149" ht="10.5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23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1:149" ht="21.75" customHeight="1">
      <c r="A60" s="78" t="s">
        <v>95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7" t="s">
        <v>96</v>
      </c>
      <c r="BY60" s="67"/>
      <c r="BZ60" s="67"/>
      <c r="CA60" s="67"/>
      <c r="CB60" s="67"/>
      <c r="CC60" s="67"/>
      <c r="CD60" s="67"/>
      <c r="CE60" s="67"/>
      <c r="CF60" s="67" t="s">
        <v>97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23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1:150" s="41" customFormat="1" ht="22.5" customHeight="1">
      <c r="A61" s="78" t="s">
        <v>98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7" t="s">
        <v>99</v>
      </c>
      <c r="BY61" s="67"/>
      <c r="BZ61" s="67"/>
      <c r="CA61" s="67"/>
      <c r="CB61" s="67"/>
      <c r="CC61" s="67"/>
      <c r="CD61" s="67"/>
      <c r="CE61" s="67"/>
      <c r="CF61" s="67" t="s">
        <v>100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23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24"/>
    </row>
    <row r="62" spans="1:149" s="26" customFormat="1" ht="19.5" customHeight="1">
      <c r="A62" s="100" t="s">
        <v>101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98" t="s">
        <v>102</v>
      </c>
      <c r="BY62" s="98"/>
      <c r="BZ62" s="98"/>
      <c r="CA62" s="98"/>
      <c r="CB62" s="98"/>
      <c r="CC62" s="98"/>
      <c r="CD62" s="98"/>
      <c r="CE62" s="98"/>
      <c r="CF62" s="98" t="s">
        <v>103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28"/>
      <c r="CT62" s="89">
        <f>DG62+DT62+EG62</f>
        <v>586773.29</v>
      </c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>
        <f>DG63</f>
        <v>571829</v>
      </c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>
        <v>0</v>
      </c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>
        <f>EG67+EG64+EG66+EG68</f>
        <v>14944.29</v>
      </c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</row>
    <row r="63" spans="1:149" ht="30.75" customHeight="1">
      <c r="A63" s="78" t="s">
        <v>104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67" t="s">
        <v>105</v>
      </c>
      <c r="BY63" s="67"/>
      <c r="BZ63" s="67"/>
      <c r="CA63" s="67"/>
      <c r="CB63" s="67"/>
      <c r="CC63" s="67"/>
      <c r="CD63" s="67"/>
      <c r="CE63" s="67"/>
      <c r="CF63" s="67" t="s">
        <v>106</v>
      </c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23" t="s">
        <v>274</v>
      </c>
      <c r="CT63" s="68">
        <f>DG63</f>
        <v>571829</v>
      </c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>
        <f>504665+67164</f>
        <v>571829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>
        <v>0</v>
      </c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>
        <v>0</v>
      </c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1:149" ht="21.75" customHeight="1">
      <c r="A64" s="78" t="s">
        <v>107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67" t="s">
        <v>108</v>
      </c>
      <c r="BY64" s="67"/>
      <c r="BZ64" s="67"/>
      <c r="CA64" s="67"/>
      <c r="CB64" s="67"/>
      <c r="CC64" s="67"/>
      <c r="CD64" s="67"/>
      <c r="CE64" s="67"/>
      <c r="CF64" s="67" t="s">
        <v>109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23" t="s">
        <v>274</v>
      </c>
      <c r="CT64" s="68">
        <f>DG64+DT64+EG64</f>
        <v>14944.29</v>
      </c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>
        <v>0</v>
      </c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>
        <v>14944.29</v>
      </c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1:149" ht="18" customHeight="1">
      <c r="A65" s="78" t="s">
        <v>110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67" t="s">
        <v>111</v>
      </c>
      <c r="BY65" s="67"/>
      <c r="BZ65" s="67"/>
      <c r="CA65" s="67"/>
      <c r="CB65" s="67"/>
      <c r="CC65" s="67"/>
      <c r="CD65" s="67"/>
      <c r="CE65" s="67"/>
      <c r="CF65" s="67" t="s">
        <v>112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23" t="s">
        <v>274</v>
      </c>
      <c r="CT65" s="68">
        <f>EG65</f>
        <v>0</v>
      </c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>
        <v>0</v>
      </c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>
        <v>0</v>
      </c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1:149" ht="17.25" customHeight="1">
      <c r="A66" s="80" t="s">
        <v>340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7" t="s">
        <v>111</v>
      </c>
      <c r="BY66" s="67"/>
      <c r="BZ66" s="67"/>
      <c r="CA66" s="67"/>
      <c r="CB66" s="67"/>
      <c r="CC66" s="67"/>
      <c r="CD66" s="67"/>
      <c r="CE66" s="67"/>
      <c r="CF66" s="67" t="s">
        <v>112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23" t="s">
        <v>339</v>
      </c>
      <c r="CT66" s="68">
        <f>EG66</f>
        <v>0</v>
      </c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>
        <v>0</v>
      </c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>
        <v>0</v>
      </c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1:149" ht="18" customHeight="1">
      <c r="A67" s="78" t="s">
        <v>332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7" t="s">
        <v>111</v>
      </c>
      <c r="BY67" s="67"/>
      <c r="BZ67" s="67"/>
      <c r="CA67" s="67"/>
      <c r="CB67" s="67"/>
      <c r="CC67" s="67"/>
      <c r="CD67" s="67"/>
      <c r="CE67" s="67"/>
      <c r="CF67" s="67" t="s">
        <v>112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23" t="s">
        <v>331</v>
      </c>
      <c r="CT67" s="68">
        <f>EG67</f>
        <v>0</v>
      </c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>
        <v>0</v>
      </c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>
        <v>0</v>
      </c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1:149" ht="18" customHeight="1">
      <c r="A68" s="78" t="s">
        <v>345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7" t="s">
        <v>111</v>
      </c>
      <c r="BY68" s="67"/>
      <c r="BZ68" s="67"/>
      <c r="CA68" s="67"/>
      <c r="CB68" s="67"/>
      <c r="CC68" s="67"/>
      <c r="CD68" s="67"/>
      <c r="CE68" s="67"/>
      <c r="CF68" s="67" t="s">
        <v>112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23" t="s">
        <v>344</v>
      </c>
      <c r="CT68" s="68">
        <f>EG68</f>
        <v>0</v>
      </c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>
        <v>0</v>
      </c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>
        <v>0</v>
      </c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1:149" s="26" customFormat="1" ht="14.25" customHeight="1">
      <c r="A69" s="100" t="s">
        <v>113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98" t="s">
        <v>114</v>
      </c>
      <c r="BY69" s="98"/>
      <c r="BZ69" s="98"/>
      <c r="CA69" s="98"/>
      <c r="CB69" s="98"/>
      <c r="CC69" s="98"/>
      <c r="CD69" s="98"/>
      <c r="CE69" s="98"/>
      <c r="CF69" s="98" t="s">
        <v>31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28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</row>
    <row r="70" spans="1:149" ht="21.75" customHeight="1">
      <c r="A70" s="78" t="s">
        <v>115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67" t="s">
        <v>116</v>
      </c>
      <c r="BY70" s="67"/>
      <c r="BZ70" s="67"/>
      <c r="CA70" s="67"/>
      <c r="CB70" s="67"/>
      <c r="CC70" s="67"/>
      <c r="CD70" s="67"/>
      <c r="CE70" s="67"/>
      <c r="CF70" s="67" t="s">
        <v>117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23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</row>
    <row r="71" spans="1:149" ht="17.25" customHeight="1">
      <c r="A71" s="78" t="s">
        <v>118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67" t="s">
        <v>119</v>
      </c>
      <c r="BY71" s="67"/>
      <c r="BZ71" s="67"/>
      <c r="CA71" s="67"/>
      <c r="CB71" s="67"/>
      <c r="CC71" s="67"/>
      <c r="CD71" s="67"/>
      <c r="CE71" s="67"/>
      <c r="CF71" s="67" t="s">
        <v>120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23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</row>
    <row r="72" spans="1:149" ht="21.75" customHeight="1">
      <c r="A72" s="78" t="s">
        <v>121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67" t="s">
        <v>122</v>
      </c>
      <c r="BY72" s="67"/>
      <c r="BZ72" s="67"/>
      <c r="CA72" s="67"/>
      <c r="CB72" s="67"/>
      <c r="CC72" s="67"/>
      <c r="CD72" s="67"/>
      <c r="CE72" s="67"/>
      <c r="CF72" s="67" t="s">
        <v>123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23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</row>
    <row r="73" spans="1:149" s="26" customFormat="1" ht="12" customHeight="1">
      <c r="A73" s="100" t="s">
        <v>124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98" t="s">
        <v>125</v>
      </c>
      <c r="BY73" s="98"/>
      <c r="BZ73" s="98"/>
      <c r="CA73" s="98"/>
      <c r="CB73" s="98"/>
      <c r="CC73" s="98"/>
      <c r="CD73" s="98"/>
      <c r="CE73" s="98"/>
      <c r="CF73" s="98" t="s">
        <v>31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28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</row>
    <row r="74" spans="1:149" ht="27" customHeight="1">
      <c r="A74" s="78" t="s">
        <v>126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67" t="s">
        <v>127</v>
      </c>
      <c r="BY74" s="67"/>
      <c r="BZ74" s="67"/>
      <c r="CA74" s="67"/>
      <c r="CB74" s="67"/>
      <c r="CC74" s="67"/>
      <c r="CD74" s="67"/>
      <c r="CE74" s="67"/>
      <c r="CF74" s="67" t="s">
        <v>128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23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</row>
    <row r="75" spans="1:153" s="26" customFormat="1" ht="18" customHeight="1">
      <c r="A75" s="100" t="s">
        <v>236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98" t="s">
        <v>129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28"/>
      <c r="CT75" s="89">
        <f>DG75+DT75+EG75</f>
        <v>18033185.52</v>
      </c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>
        <f>DG79+DG95</f>
        <v>6251747.91</v>
      </c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>
        <f>DT79+DT95</f>
        <v>3500000</v>
      </c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>
        <f>EG79+EG95</f>
        <v>8281437.61</v>
      </c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W75" s="29">
        <f>EG75</f>
        <v>8281437.61</v>
      </c>
    </row>
    <row r="76" spans="1:149" ht="24.75" customHeight="1">
      <c r="A76" s="78" t="s">
        <v>130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7" t="s">
        <v>131</v>
      </c>
      <c r="BY76" s="67"/>
      <c r="BZ76" s="67"/>
      <c r="CA76" s="67"/>
      <c r="CB76" s="67"/>
      <c r="CC76" s="67"/>
      <c r="CD76" s="67"/>
      <c r="CE76" s="67"/>
      <c r="CF76" s="67" t="s">
        <v>132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23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</row>
    <row r="77" spans="1:149" ht="14.25" customHeight="1">
      <c r="A77" s="78" t="s">
        <v>133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67" t="s">
        <v>134</v>
      </c>
      <c r="BY77" s="67"/>
      <c r="BZ77" s="67"/>
      <c r="CA77" s="67"/>
      <c r="CB77" s="67"/>
      <c r="CC77" s="67"/>
      <c r="CD77" s="67"/>
      <c r="CE77" s="67"/>
      <c r="CF77" s="67" t="s">
        <v>135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23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</row>
    <row r="78" spans="1:149" ht="13.5" customHeight="1">
      <c r="A78" s="78" t="s">
        <v>136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7" t="s">
        <v>137</v>
      </c>
      <c r="BY78" s="67"/>
      <c r="BZ78" s="67"/>
      <c r="CA78" s="67"/>
      <c r="CB78" s="67"/>
      <c r="CC78" s="67"/>
      <c r="CD78" s="67"/>
      <c r="CE78" s="67"/>
      <c r="CF78" s="67" t="s">
        <v>138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23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</row>
    <row r="79" spans="1:153" ht="11.25" customHeight="1">
      <c r="A79" s="78" t="s">
        <v>139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67" t="s">
        <v>140</v>
      </c>
      <c r="BY79" s="67"/>
      <c r="BZ79" s="67"/>
      <c r="CA79" s="67"/>
      <c r="CB79" s="67"/>
      <c r="CC79" s="67"/>
      <c r="CD79" s="67"/>
      <c r="CE79" s="67"/>
      <c r="CF79" s="67" t="s">
        <v>141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23"/>
      <c r="CT79" s="68">
        <f>DG79+DT79+EG79</f>
        <v>12705166.9</v>
      </c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>
        <f>DG81+DG82+DG83+DG85+DG86+DG87+DG91+DG92+DG93+DG84+DG90</f>
        <v>4182094.4100000006</v>
      </c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>
        <f>DT81+DT82+DT83+DT85+DT86+DT87+DT91+DT92+DT93</f>
        <v>3500000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>
        <f>EG81+EG82+EG83+EG85+EG86+EG87+EG91+EG92+EG93+EG84+EG88+EG89+EG94+EG90</f>
        <v>5023072.49</v>
      </c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W79" s="24" t="s">
        <v>298</v>
      </c>
    </row>
    <row r="80" spans="1:153" ht="11.25" customHeight="1">
      <c r="A80" s="121" t="s">
        <v>142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23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W80" s="36">
        <f>CT75-Закупки!DF7</f>
        <v>-12408403.530000001</v>
      </c>
    </row>
    <row r="81" spans="1:149" ht="11.25" customHeight="1">
      <c r="A81" s="78" t="s">
        <v>262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67" t="s">
        <v>31</v>
      </c>
      <c r="BY81" s="67"/>
      <c r="BZ81" s="67"/>
      <c r="CA81" s="67"/>
      <c r="CB81" s="67"/>
      <c r="CC81" s="67"/>
      <c r="CD81" s="67"/>
      <c r="CE81" s="67"/>
      <c r="CF81" s="67" t="s">
        <v>141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23" t="s">
        <v>267</v>
      </c>
      <c r="CT81" s="68">
        <f aca="true" t="shared" si="1" ref="CT81:CT94">DG81+DT81+EG81</f>
        <v>133871.22999999998</v>
      </c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>
        <v>55908.84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>
        <v>0</v>
      </c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>
        <f>63211.84+9750.55+5000</f>
        <v>77962.39</v>
      </c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</row>
    <row r="82" spans="1:149" ht="11.25" customHeight="1">
      <c r="A82" s="78" t="s">
        <v>263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67" t="s">
        <v>31</v>
      </c>
      <c r="BY82" s="67"/>
      <c r="BZ82" s="67"/>
      <c r="CA82" s="67"/>
      <c r="CB82" s="67"/>
      <c r="CC82" s="67"/>
      <c r="CD82" s="67"/>
      <c r="CE82" s="67"/>
      <c r="CF82" s="67" t="s">
        <v>141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23" t="s">
        <v>268</v>
      </c>
      <c r="CT82" s="68">
        <f t="shared" si="1"/>
        <v>352599.26</v>
      </c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>
        <v>76800</v>
      </c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>
        <v>0</v>
      </c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>
        <f>199299.26+35000+41500</f>
        <v>275799.26</v>
      </c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</row>
    <row r="83" spans="1:149" ht="11.25" customHeight="1">
      <c r="A83" s="78" t="s">
        <v>264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67" t="s">
        <v>31</v>
      </c>
      <c r="BY83" s="67"/>
      <c r="BZ83" s="67"/>
      <c r="CA83" s="67"/>
      <c r="CB83" s="67"/>
      <c r="CC83" s="67"/>
      <c r="CD83" s="67"/>
      <c r="CE83" s="67"/>
      <c r="CF83" s="67" t="s">
        <v>141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23" t="s">
        <v>269</v>
      </c>
      <c r="CT83" s="68">
        <f t="shared" si="1"/>
        <v>896417.4199999999</v>
      </c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>
        <f>247635.44+0.26+343571.3-343571.56</f>
        <v>247635.44</v>
      </c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>
        <v>0</v>
      </c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>
        <v>648781.98</v>
      </c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</row>
    <row r="84" spans="1:149" ht="11.25" customHeight="1">
      <c r="A84" s="78" t="s">
        <v>291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67" t="s">
        <v>31</v>
      </c>
      <c r="BY84" s="67"/>
      <c r="BZ84" s="67"/>
      <c r="CA84" s="67"/>
      <c r="CB84" s="67"/>
      <c r="CC84" s="67"/>
      <c r="CD84" s="67"/>
      <c r="CE84" s="67"/>
      <c r="CF84" s="67" t="s">
        <v>141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23" t="s">
        <v>287</v>
      </c>
      <c r="CT84" s="68">
        <f>DG84+DT84+EG84</f>
        <v>689472</v>
      </c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>
        <v>685872</v>
      </c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>
        <v>0</v>
      </c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>
        <v>3600</v>
      </c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</row>
    <row r="85" spans="1:153" ht="11.25" customHeight="1">
      <c r="A85" s="78" t="s">
        <v>265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67" t="s">
        <v>31</v>
      </c>
      <c r="BY85" s="67"/>
      <c r="BZ85" s="67"/>
      <c r="CA85" s="67"/>
      <c r="CB85" s="67"/>
      <c r="CC85" s="67"/>
      <c r="CD85" s="67"/>
      <c r="CE85" s="67"/>
      <c r="CF85" s="67" t="s">
        <v>141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23" t="s">
        <v>270</v>
      </c>
      <c r="CT85" s="68">
        <f t="shared" si="1"/>
        <v>4299127.24</v>
      </c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>
        <v>27961.26</v>
      </c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>
        <f>3000000</f>
        <v>3000000</v>
      </c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>
        <f>672757.43+798908.59-0.04-200000-500</f>
        <v>1271165.98</v>
      </c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W85" s="36">
        <f>DT85+DT86</f>
        <v>3000000</v>
      </c>
    </row>
    <row r="86" spans="1:149" ht="11.25" customHeight="1">
      <c r="A86" s="78" t="s">
        <v>273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67" t="s">
        <v>31</v>
      </c>
      <c r="BY86" s="67"/>
      <c r="BZ86" s="67"/>
      <c r="CA86" s="67"/>
      <c r="CB86" s="67"/>
      <c r="CC86" s="67"/>
      <c r="CD86" s="67"/>
      <c r="CE86" s="67"/>
      <c r="CF86" s="67" t="s">
        <v>141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23" t="s">
        <v>272</v>
      </c>
      <c r="CT86" s="68">
        <f t="shared" si="1"/>
        <v>2246005.37</v>
      </c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>
        <f>929799.6+39200-32994.23</f>
        <v>936005.37</v>
      </c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>
        <v>0</v>
      </c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>
        <f>453794.56+100000+200000+23750+122455.44+200000+10000+100000+100000</f>
        <v>1310000</v>
      </c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</row>
    <row r="87" spans="1:149" ht="11.25" customHeight="1">
      <c r="A87" s="78" t="s">
        <v>266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67" t="s">
        <v>31</v>
      </c>
      <c r="BY87" s="67"/>
      <c r="BZ87" s="67"/>
      <c r="CA87" s="67"/>
      <c r="CB87" s="67"/>
      <c r="CC87" s="67"/>
      <c r="CD87" s="67"/>
      <c r="CE87" s="67"/>
      <c r="CF87" s="67" t="s">
        <v>141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23" t="s">
        <v>271</v>
      </c>
      <c r="CT87" s="68">
        <f t="shared" si="1"/>
        <v>799364</v>
      </c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>
        <f>153336-153336</f>
        <v>0</v>
      </c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>
        <f>500000</f>
        <v>500000</v>
      </c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>
        <v>299364</v>
      </c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</row>
    <row r="88" spans="1:149" ht="11.25" customHeight="1">
      <c r="A88" s="78" t="s">
        <v>310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67" t="s">
        <v>31</v>
      </c>
      <c r="BY88" s="67"/>
      <c r="BZ88" s="67"/>
      <c r="CA88" s="67"/>
      <c r="CB88" s="67"/>
      <c r="CC88" s="67"/>
      <c r="CD88" s="67"/>
      <c r="CE88" s="67"/>
      <c r="CF88" s="67" t="s">
        <v>141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23" t="s">
        <v>91</v>
      </c>
      <c r="CT88" s="68">
        <f t="shared" si="1"/>
        <v>0</v>
      </c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>
        <v>0</v>
      </c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>
        <v>0</v>
      </c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>
        <v>0</v>
      </c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</row>
    <row r="89" spans="1:149" ht="11.25" customHeight="1">
      <c r="A89" s="78" t="s">
        <v>311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67" t="s">
        <v>31</v>
      </c>
      <c r="BY89" s="67"/>
      <c r="BZ89" s="67"/>
      <c r="CA89" s="67"/>
      <c r="CB89" s="67"/>
      <c r="CC89" s="67"/>
      <c r="CD89" s="67"/>
      <c r="CE89" s="67"/>
      <c r="CF89" s="67" t="s">
        <v>141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23" t="s">
        <v>308</v>
      </c>
      <c r="CT89" s="68">
        <f t="shared" si="1"/>
        <v>20000</v>
      </c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>
        <v>0</v>
      </c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>
        <v>0</v>
      </c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>
        <f>1510+18490</f>
        <v>20000</v>
      </c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</row>
    <row r="90" spans="1:149" ht="11.25" customHeight="1">
      <c r="A90" s="78" t="s">
        <v>329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67" t="s">
        <v>31</v>
      </c>
      <c r="BY90" s="67"/>
      <c r="BZ90" s="67"/>
      <c r="CA90" s="67"/>
      <c r="CB90" s="67"/>
      <c r="CC90" s="67"/>
      <c r="CD90" s="67"/>
      <c r="CE90" s="67"/>
      <c r="CF90" s="67" t="s">
        <v>141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23" t="s">
        <v>330</v>
      </c>
      <c r="CT90" s="68">
        <f>DG90+DT90+EG90</f>
        <v>55523.62</v>
      </c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>
        <v>35531.72</v>
      </c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>
        <v>0</v>
      </c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>
        <f>13991.9+6000</f>
        <v>19991.9</v>
      </c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</row>
    <row r="91" spans="1:149" ht="11.25" customHeight="1">
      <c r="A91" s="78" t="s">
        <v>288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7" t="s">
        <v>31</v>
      </c>
      <c r="BY91" s="67"/>
      <c r="BZ91" s="67"/>
      <c r="CA91" s="67"/>
      <c r="CB91" s="67"/>
      <c r="CC91" s="67"/>
      <c r="CD91" s="67"/>
      <c r="CE91" s="67"/>
      <c r="CF91" s="67" t="s">
        <v>141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23" t="s">
        <v>275</v>
      </c>
      <c r="CT91" s="68">
        <f t="shared" si="1"/>
        <v>127542.07</v>
      </c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>
        <f>38709.75+446.07-1936.5</f>
        <v>37219.32</v>
      </c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>
        <v>0</v>
      </c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>
        <v>90322.75</v>
      </c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</row>
    <row r="92" spans="1:149" ht="11.25" customHeight="1">
      <c r="A92" s="78" t="s">
        <v>289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67" t="s">
        <v>31</v>
      </c>
      <c r="BY92" s="67"/>
      <c r="BZ92" s="67"/>
      <c r="CA92" s="67"/>
      <c r="CB92" s="67"/>
      <c r="CC92" s="67"/>
      <c r="CD92" s="67"/>
      <c r="CE92" s="67"/>
      <c r="CF92" s="67" t="s">
        <v>141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23" t="s">
        <v>276</v>
      </c>
      <c r="CT92" s="68">
        <f t="shared" si="1"/>
        <v>169936.5</v>
      </c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>
        <v>1936.5</v>
      </c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>
        <v>0</v>
      </c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>
        <f>40087.61+20000+10000+97912.39</f>
        <v>168000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</row>
    <row r="93" spans="1:149" ht="11.25" customHeight="1">
      <c r="A93" s="78" t="s">
        <v>290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67" t="s">
        <v>31</v>
      </c>
      <c r="BY93" s="67"/>
      <c r="BZ93" s="67"/>
      <c r="CA93" s="67"/>
      <c r="CB93" s="67"/>
      <c r="CC93" s="67"/>
      <c r="CD93" s="67"/>
      <c r="CE93" s="67"/>
      <c r="CF93" s="67" t="s">
        <v>141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23" t="s">
        <v>277</v>
      </c>
      <c r="CT93" s="68">
        <f t="shared" si="1"/>
        <v>2855952.2</v>
      </c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f>122799.56+2067095.24+153336-446.07+32994.23-298555</f>
        <v>2077223.96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>
        <v>0</v>
      </c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>
        <f>1191897.33-190857.83-2000-20311.26-100000-100000</f>
        <v>778728.2400000001</v>
      </c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</row>
    <row r="94" spans="1:149" ht="11.25" customHeight="1">
      <c r="A94" s="78" t="s">
        <v>312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67" t="s">
        <v>31</v>
      </c>
      <c r="BY94" s="67"/>
      <c r="BZ94" s="67"/>
      <c r="CA94" s="67"/>
      <c r="CB94" s="67"/>
      <c r="CC94" s="67"/>
      <c r="CD94" s="67"/>
      <c r="CE94" s="67"/>
      <c r="CF94" s="67" t="s">
        <v>141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23" t="s">
        <v>309</v>
      </c>
      <c r="CT94" s="68">
        <f t="shared" si="1"/>
        <v>59355.99</v>
      </c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>
        <v>0</v>
      </c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>
        <v>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>
        <v>59355.99</v>
      </c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</row>
    <row r="95" spans="1:149" s="26" customFormat="1" ht="11.25" customHeight="1">
      <c r="A95" s="124" t="s">
        <v>264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98" t="s">
        <v>31</v>
      </c>
      <c r="BY95" s="98"/>
      <c r="BZ95" s="98"/>
      <c r="CA95" s="98"/>
      <c r="CB95" s="98"/>
      <c r="CC95" s="98"/>
      <c r="CD95" s="98"/>
      <c r="CE95" s="98"/>
      <c r="CF95" s="98" t="s">
        <v>323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28" t="s">
        <v>269</v>
      </c>
      <c r="CT95" s="89">
        <f>DG95+DT95+EG95</f>
        <v>5328018.62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f>1245543.8+824109.7</f>
        <v>2069653.5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v>3258365.12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ht="11.25" customHeight="1">
      <c r="A96" s="78" t="s">
        <v>143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67" t="s">
        <v>144</v>
      </c>
      <c r="BY96" s="67"/>
      <c r="BZ96" s="67"/>
      <c r="CA96" s="67"/>
      <c r="CB96" s="67"/>
      <c r="CC96" s="67"/>
      <c r="CD96" s="67"/>
      <c r="CE96" s="67"/>
      <c r="CF96" s="67" t="s">
        <v>145</v>
      </c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23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</row>
    <row r="97" spans="1:149" ht="24" customHeight="1">
      <c r="A97" s="119" t="s">
        <v>146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67" t="s">
        <v>147</v>
      </c>
      <c r="BY97" s="67"/>
      <c r="BZ97" s="67"/>
      <c r="CA97" s="67"/>
      <c r="CB97" s="67"/>
      <c r="CC97" s="67"/>
      <c r="CD97" s="67"/>
      <c r="CE97" s="67"/>
      <c r="CF97" s="67" t="s">
        <v>148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23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</row>
    <row r="98" spans="1:149" ht="22.5" customHeight="1">
      <c r="A98" s="119" t="s">
        <v>149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67" t="s">
        <v>150</v>
      </c>
      <c r="BY98" s="67"/>
      <c r="BZ98" s="67"/>
      <c r="CA98" s="67"/>
      <c r="CB98" s="67"/>
      <c r="CC98" s="67"/>
      <c r="CD98" s="67"/>
      <c r="CE98" s="67"/>
      <c r="CF98" s="67" t="s">
        <v>151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23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</row>
    <row r="99" spans="1:149" s="26" customFormat="1" ht="12.75" customHeight="1">
      <c r="A99" s="99" t="s">
        <v>237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8" t="s">
        <v>152</v>
      </c>
      <c r="BY99" s="98"/>
      <c r="BZ99" s="98"/>
      <c r="CA99" s="98"/>
      <c r="CB99" s="98"/>
      <c r="CC99" s="98"/>
      <c r="CD99" s="98"/>
      <c r="CE99" s="98"/>
      <c r="CF99" s="98" t="s">
        <v>153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28"/>
      <c r="CT99" s="89">
        <f>EG99</f>
        <v>-170391</v>
      </c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>
        <f>EG102</f>
        <v>-170391</v>
      </c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</row>
    <row r="100" spans="1:149" ht="22.5" customHeight="1">
      <c r="A100" s="125" t="s">
        <v>238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67" t="s">
        <v>154</v>
      </c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23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</row>
    <row r="101" spans="1:149" ht="12.75" customHeight="1">
      <c r="A101" s="125" t="s">
        <v>239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67" t="s">
        <v>155</v>
      </c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23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</row>
    <row r="102" spans="1:149" ht="12.75" customHeight="1">
      <c r="A102" s="125" t="s">
        <v>240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67" t="s">
        <v>156</v>
      </c>
      <c r="BY102" s="67"/>
      <c r="BZ102" s="67"/>
      <c r="CA102" s="67"/>
      <c r="CB102" s="67"/>
      <c r="CC102" s="67"/>
      <c r="CD102" s="67"/>
      <c r="CE102" s="67"/>
      <c r="CF102" s="67" t="s">
        <v>299</v>
      </c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23" t="s">
        <v>300</v>
      </c>
      <c r="CT102" s="68">
        <f>EG102</f>
        <v>-170391</v>
      </c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>
        <f>-56265+(-114126)</f>
        <v>-170391</v>
      </c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</row>
    <row r="103" spans="1:149" ht="12.75" customHeight="1">
      <c r="A103" s="99" t="s">
        <v>241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8" t="s">
        <v>157</v>
      </c>
      <c r="BY103" s="98"/>
      <c r="BZ103" s="98"/>
      <c r="CA103" s="98"/>
      <c r="CB103" s="98"/>
      <c r="CC103" s="98"/>
      <c r="CD103" s="98"/>
      <c r="CE103" s="98"/>
      <c r="CF103" s="98" t="s">
        <v>31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28"/>
      <c r="CT103" s="89">
        <f>DT985</f>
        <v>0</v>
      </c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68">
        <v>0</v>
      </c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>
        <v>0</v>
      </c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89">
        <f>EG106</f>
        <v>0</v>
      </c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</row>
    <row r="104" spans="1:149" ht="22.5" customHeight="1">
      <c r="A104" s="125" t="s">
        <v>158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67" t="s">
        <v>159</v>
      </c>
      <c r="BY104" s="67"/>
      <c r="BZ104" s="67"/>
      <c r="CA104" s="67"/>
      <c r="CB104" s="67"/>
      <c r="CC104" s="67"/>
      <c r="CD104" s="67"/>
      <c r="CE104" s="67"/>
      <c r="CF104" s="67" t="s">
        <v>160</v>
      </c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23"/>
      <c r="CT104" s="68">
        <f>DG104</f>
        <v>0</v>
      </c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>
        <v>0</v>
      </c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>
        <v>0</v>
      </c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25" t="s">
        <v>313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72">
        <v>4050</v>
      </c>
      <c r="BY106" s="73"/>
      <c r="BZ106" s="73"/>
      <c r="CA106" s="73"/>
      <c r="CB106" s="73"/>
      <c r="CC106" s="73"/>
      <c r="CD106" s="73"/>
      <c r="CE106" s="74"/>
      <c r="CF106" s="72">
        <v>540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4"/>
      <c r="CS106" s="42"/>
      <c r="CT106" s="86">
        <f>EG106</f>
        <v>0</v>
      </c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4"/>
      <c r="DF106" s="25"/>
      <c r="DG106" s="86">
        <v>0</v>
      </c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8"/>
      <c r="DT106" s="86">
        <v>0</v>
      </c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8"/>
      <c r="EG106" s="86">
        <v>0</v>
      </c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8"/>
    </row>
    <row r="107" spans="1:149" s="47" customFormat="1" ht="20.25" customHeight="1">
      <c r="A107" s="43" t="s">
        <v>242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6"/>
      <c r="BY107" s="127"/>
      <c r="BZ107" s="127"/>
      <c r="CA107" s="127"/>
      <c r="CB107" s="127"/>
      <c r="CC107" s="127"/>
      <c r="CD107" s="127"/>
      <c r="CE107" s="128"/>
      <c r="CF107" s="126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8"/>
      <c r="CS107" s="43"/>
      <c r="CT107" s="126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8"/>
      <c r="DF107" s="43"/>
      <c r="DG107" s="126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8"/>
      <c r="DT107" s="126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8"/>
      <c r="EG107" s="126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8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view="pageBreakPreview" zoomScale="110" zoomScaleSheetLayoutView="110" zoomScalePageLayoutView="0" workbookViewId="0" topLeftCell="A16">
      <selection activeCell="AI55" sqref="AI55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35" t="s">
        <v>243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</row>
    <row r="2" ht="7.5" customHeight="1"/>
    <row r="3" spans="1:148" ht="11.25" customHeight="1">
      <c r="A3" s="130" t="s">
        <v>161</v>
      </c>
      <c r="B3" s="130"/>
      <c r="C3" s="130"/>
      <c r="D3" s="130"/>
      <c r="E3" s="130"/>
      <c r="F3" s="130"/>
      <c r="G3" s="130"/>
      <c r="H3" s="130"/>
      <c r="I3" s="129" t="s">
        <v>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30" t="s">
        <v>162</v>
      </c>
      <c r="CO3" s="130"/>
      <c r="CP3" s="130"/>
      <c r="CQ3" s="130"/>
      <c r="CR3" s="130"/>
      <c r="CS3" s="130"/>
      <c r="CT3" s="130"/>
      <c r="CU3" s="130"/>
      <c r="CV3" s="130" t="s">
        <v>163</v>
      </c>
      <c r="CW3" s="130"/>
      <c r="CX3" s="130"/>
      <c r="CY3" s="130"/>
      <c r="CZ3" s="130"/>
      <c r="DA3" s="130"/>
      <c r="DB3" s="130"/>
      <c r="DC3" s="130"/>
      <c r="DD3" s="130"/>
      <c r="DE3" s="130"/>
      <c r="DF3" s="132" t="s">
        <v>3</v>
      </c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</row>
    <row r="4" spans="1:148" ht="11.25" customHeight="1">
      <c r="A4" s="130"/>
      <c r="B4" s="130"/>
      <c r="C4" s="130"/>
      <c r="D4" s="130"/>
      <c r="E4" s="130"/>
      <c r="F4" s="130"/>
      <c r="G4" s="130"/>
      <c r="H4" s="130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69" t="s">
        <v>315</v>
      </c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1"/>
      <c r="DS4" s="169" t="s">
        <v>316</v>
      </c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1"/>
      <c r="EF4" s="169" t="s">
        <v>346</v>
      </c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1"/>
    </row>
    <row r="5" spans="1:148" ht="36" customHeight="1">
      <c r="A5" s="130"/>
      <c r="B5" s="130"/>
      <c r="C5" s="130"/>
      <c r="D5" s="130"/>
      <c r="E5" s="130"/>
      <c r="F5" s="130"/>
      <c r="G5" s="130"/>
      <c r="H5" s="130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164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 t="s">
        <v>165</v>
      </c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 t="s">
        <v>166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</row>
    <row r="6" spans="1:148" ht="11.25">
      <c r="A6" s="133" t="s">
        <v>4</v>
      </c>
      <c r="B6" s="133"/>
      <c r="C6" s="133"/>
      <c r="D6" s="133"/>
      <c r="E6" s="133"/>
      <c r="F6" s="133"/>
      <c r="G6" s="133"/>
      <c r="H6" s="133"/>
      <c r="I6" s="133" t="s">
        <v>5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 t="s">
        <v>6</v>
      </c>
      <c r="CO6" s="133"/>
      <c r="CP6" s="133"/>
      <c r="CQ6" s="133"/>
      <c r="CR6" s="133"/>
      <c r="CS6" s="133"/>
      <c r="CT6" s="133"/>
      <c r="CU6" s="133"/>
      <c r="CV6" s="133" t="s">
        <v>7</v>
      </c>
      <c r="CW6" s="133"/>
      <c r="CX6" s="133"/>
      <c r="CY6" s="133"/>
      <c r="CZ6" s="133"/>
      <c r="DA6" s="133"/>
      <c r="DB6" s="133"/>
      <c r="DC6" s="133"/>
      <c r="DD6" s="133"/>
      <c r="DE6" s="133"/>
      <c r="DF6" s="134" t="s">
        <v>8</v>
      </c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 t="s">
        <v>9</v>
      </c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 t="s">
        <v>10</v>
      </c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</row>
    <row r="7" spans="1:153" s="3" customFormat="1" ht="12.75" customHeight="1">
      <c r="A7" s="136">
        <v>1</v>
      </c>
      <c r="B7" s="136"/>
      <c r="C7" s="136"/>
      <c r="D7" s="136"/>
      <c r="E7" s="136"/>
      <c r="F7" s="136"/>
      <c r="G7" s="136"/>
      <c r="H7" s="136"/>
      <c r="I7" s="137" t="s">
        <v>244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6" t="s">
        <v>167</v>
      </c>
      <c r="CO7" s="136"/>
      <c r="CP7" s="136"/>
      <c r="CQ7" s="136"/>
      <c r="CR7" s="136"/>
      <c r="CS7" s="136"/>
      <c r="CT7" s="136"/>
      <c r="CU7" s="136"/>
      <c r="CV7" s="136" t="s">
        <v>31</v>
      </c>
      <c r="CW7" s="136"/>
      <c r="CX7" s="136"/>
      <c r="CY7" s="136"/>
      <c r="CZ7" s="136"/>
      <c r="DA7" s="136"/>
      <c r="DB7" s="136"/>
      <c r="DC7" s="136"/>
      <c r="DD7" s="136"/>
      <c r="DE7" s="136"/>
      <c r="DF7" s="138">
        <f>DF11</f>
        <v>30441589.05</v>
      </c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>
        <f>DS11</f>
        <v>18033185.52</v>
      </c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>
        <f>EF11</f>
        <v>18033185.52</v>
      </c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W7" s="4"/>
    </row>
    <row r="8" spans="1:148" s="3" customFormat="1" ht="63" customHeight="1">
      <c r="A8" s="136" t="s">
        <v>168</v>
      </c>
      <c r="B8" s="136"/>
      <c r="C8" s="136"/>
      <c r="D8" s="136"/>
      <c r="E8" s="136"/>
      <c r="F8" s="136"/>
      <c r="G8" s="136"/>
      <c r="H8" s="136"/>
      <c r="I8" s="142" t="s">
        <v>245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36" t="s">
        <v>169</v>
      </c>
      <c r="CO8" s="136"/>
      <c r="CP8" s="136"/>
      <c r="CQ8" s="136"/>
      <c r="CR8" s="136"/>
      <c r="CS8" s="136"/>
      <c r="CT8" s="136"/>
      <c r="CU8" s="136"/>
      <c r="CV8" s="136" t="s">
        <v>31</v>
      </c>
      <c r="CW8" s="136"/>
      <c r="CX8" s="136"/>
      <c r="CY8" s="136"/>
      <c r="CZ8" s="136"/>
      <c r="DA8" s="136"/>
      <c r="DB8" s="136"/>
      <c r="DC8" s="136"/>
      <c r="DD8" s="136"/>
      <c r="DE8" s="136"/>
      <c r="DF8" s="139">
        <v>0</v>
      </c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1"/>
      <c r="DS8" s="139">
        <v>0</v>
      </c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1"/>
      <c r="EF8" s="139">
        <v>0</v>
      </c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1"/>
    </row>
    <row r="9" spans="1:153" s="3" customFormat="1" ht="24" customHeight="1">
      <c r="A9" s="136" t="s">
        <v>170</v>
      </c>
      <c r="B9" s="136"/>
      <c r="C9" s="136"/>
      <c r="D9" s="136"/>
      <c r="E9" s="136"/>
      <c r="F9" s="136"/>
      <c r="G9" s="136"/>
      <c r="H9" s="136"/>
      <c r="I9" s="142" t="s">
        <v>246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36" t="s">
        <v>171</v>
      </c>
      <c r="CO9" s="136"/>
      <c r="CP9" s="136"/>
      <c r="CQ9" s="136"/>
      <c r="CR9" s="136"/>
      <c r="CS9" s="136"/>
      <c r="CT9" s="136"/>
      <c r="CU9" s="136"/>
      <c r="CV9" s="136" t="s">
        <v>31</v>
      </c>
      <c r="CW9" s="136"/>
      <c r="CX9" s="136"/>
      <c r="CY9" s="136"/>
      <c r="CZ9" s="136"/>
      <c r="DA9" s="136"/>
      <c r="DB9" s="136"/>
      <c r="DC9" s="136"/>
      <c r="DD9" s="136"/>
      <c r="DE9" s="136"/>
      <c r="DF9" s="139">
        <v>0</v>
      </c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1"/>
      <c r="DS9" s="139">
        <v>0</v>
      </c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1"/>
      <c r="EF9" s="139">
        <v>0</v>
      </c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1"/>
      <c r="EW9" s="4"/>
    </row>
    <row r="10" spans="1:148" s="3" customFormat="1" ht="15" customHeight="1">
      <c r="A10" s="136" t="s">
        <v>172</v>
      </c>
      <c r="B10" s="136"/>
      <c r="C10" s="136"/>
      <c r="D10" s="136"/>
      <c r="E10" s="136"/>
      <c r="F10" s="136"/>
      <c r="G10" s="136"/>
      <c r="H10" s="136"/>
      <c r="I10" s="142" t="s">
        <v>247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36" t="s">
        <v>174</v>
      </c>
      <c r="CO10" s="136"/>
      <c r="CP10" s="136"/>
      <c r="CQ10" s="136"/>
      <c r="CR10" s="136"/>
      <c r="CS10" s="136"/>
      <c r="CT10" s="136"/>
      <c r="CU10" s="136"/>
      <c r="CV10" s="136" t="s">
        <v>31</v>
      </c>
      <c r="CW10" s="136"/>
      <c r="CX10" s="136"/>
      <c r="CY10" s="136"/>
      <c r="CZ10" s="136"/>
      <c r="DA10" s="136"/>
      <c r="DB10" s="136"/>
      <c r="DC10" s="136"/>
      <c r="DD10" s="136"/>
      <c r="DE10" s="136"/>
      <c r="DF10" s="138">
        <v>0</v>
      </c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>
        <v>0</v>
      </c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>
        <v>0</v>
      </c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</row>
    <row r="11" spans="1:148" s="3" customFormat="1" ht="24" customHeight="1">
      <c r="A11" s="136" t="s">
        <v>173</v>
      </c>
      <c r="B11" s="136"/>
      <c r="C11" s="136"/>
      <c r="D11" s="136"/>
      <c r="E11" s="136"/>
      <c r="F11" s="136"/>
      <c r="G11" s="136"/>
      <c r="H11" s="136"/>
      <c r="I11" s="142" t="s">
        <v>248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36" t="s">
        <v>175</v>
      </c>
      <c r="CO11" s="136"/>
      <c r="CP11" s="136"/>
      <c r="CQ11" s="136"/>
      <c r="CR11" s="136"/>
      <c r="CS11" s="136"/>
      <c r="CT11" s="136"/>
      <c r="CU11" s="136"/>
      <c r="CV11" s="136" t="s">
        <v>31</v>
      </c>
      <c r="CW11" s="136"/>
      <c r="CX11" s="136"/>
      <c r="CY11" s="136"/>
      <c r="CZ11" s="136"/>
      <c r="DA11" s="136"/>
      <c r="DB11" s="136"/>
      <c r="DC11" s="136"/>
      <c r="DD11" s="136"/>
      <c r="DE11" s="136"/>
      <c r="DF11" s="138">
        <f>DF12+DF15+DF22</f>
        <v>30441589.05</v>
      </c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>
        <f>DS14+DS15+DS22</f>
        <v>18033185.52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>
        <f>EF14+EF15+EF22</f>
        <v>18033185.52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</row>
    <row r="12" spans="1:148" ht="24.75" customHeight="1">
      <c r="A12" s="145" t="s">
        <v>176</v>
      </c>
      <c r="B12" s="145"/>
      <c r="C12" s="145"/>
      <c r="D12" s="145"/>
      <c r="E12" s="145"/>
      <c r="F12" s="145"/>
      <c r="G12" s="145"/>
      <c r="H12" s="145"/>
      <c r="I12" s="146" t="s">
        <v>178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5" t="s">
        <v>177</v>
      </c>
      <c r="CO12" s="145"/>
      <c r="CP12" s="145"/>
      <c r="CQ12" s="145"/>
      <c r="CR12" s="145"/>
      <c r="CS12" s="145"/>
      <c r="CT12" s="145"/>
      <c r="CU12" s="145"/>
      <c r="CV12" s="145" t="s">
        <v>31</v>
      </c>
      <c r="CW12" s="145"/>
      <c r="CX12" s="145"/>
      <c r="CY12" s="145"/>
      <c r="CZ12" s="145"/>
      <c r="DA12" s="145"/>
      <c r="DB12" s="145"/>
      <c r="DC12" s="145"/>
      <c r="DD12" s="145"/>
      <c r="DE12" s="145"/>
      <c r="DF12" s="144">
        <f>DF14</f>
        <v>4510156.24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>
        <f>DS14</f>
        <v>6251747.91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>
        <f>EF14</f>
        <v>6251747.91</v>
      </c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</row>
    <row r="13" spans="1:148" ht="24" customHeight="1">
      <c r="A13" s="145" t="s">
        <v>179</v>
      </c>
      <c r="B13" s="145"/>
      <c r="C13" s="145"/>
      <c r="D13" s="145"/>
      <c r="E13" s="145"/>
      <c r="F13" s="145"/>
      <c r="G13" s="145"/>
      <c r="H13" s="145"/>
      <c r="I13" s="148" t="s">
        <v>180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5" t="s">
        <v>181</v>
      </c>
      <c r="CO13" s="145"/>
      <c r="CP13" s="145"/>
      <c r="CQ13" s="145"/>
      <c r="CR13" s="145"/>
      <c r="CS13" s="145"/>
      <c r="CT13" s="145"/>
      <c r="CU13" s="145"/>
      <c r="CV13" s="145" t="s">
        <v>31</v>
      </c>
      <c r="CW13" s="145"/>
      <c r="CX13" s="145"/>
      <c r="CY13" s="145"/>
      <c r="CZ13" s="145"/>
      <c r="DA13" s="145"/>
      <c r="DB13" s="145"/>
      <c r="DC13" s="145"/>
      <c r="DD13" s="145"/>
      <c r="DE13" s="145"/>
      <c r="DF13" s="144">
        <v>0</v>
      </c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>
        <v>0</v>
      </c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>
        <v>0</v>
      </c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</row>
    <row r="14" spans="1:148" s="3" customFormat="1" ht="12.75" customHeight="1">
      <c r="A14" s="136" t="s">
        <v>182</v>
      </c>
      <c r="B14" s="136"/>
      <c r="C14" s="136"/>
      <c r="D14" s="136"/>
      <c r="E14" s="136"/>
      <c r="F14" s="136"/>
      <c r="G14" s="136"/>
      <c r="H14" s="136"/>
      <c r="I14" s="150" t="s">
        <v>206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36" t="s">
        <v>183</v>
      </c>
      <c r="CO14" s="136"/>
      <c r="CP14" s="136"/>
      <c r="CQ14" s="136"/>
      <c r="CR14" s="136"/>
      <c r="CS14" s="136"/>
      <c r="CT14" s="136"/>
      <c r="CU14" s="136"/>
      <c r="CV14" s="136" t="s">
        <v>31</v>
      </c>
      <c r="CW14" s="136"/>
      <c r="CX14" s="136"/>
      <c r="CY14" s="136"/>
      <c r="CZ14" s="136"/>
      <c r="DA14" s="136"/>
      <c r="DB14" s="136"/>
      <c r="DC14" s="136"/>
      <c r="DD14" s="136"/>
      <c r="DE14" s="136"/>
      <c r="DF14" s="138">
        <f>'2023'!DG79</f>
        <v>4510156.24</v>
      </c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>
        <f>'2024'!DG75</f>
        <v>6251747.91</v>
      </c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>
        <f>'2024'!DG75</f>
        <v>6251747.91</v>
      </c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</row>
    <row r="15" spans="1:148" s="3" customFormat="1" ht="16.5" customHeight="1">
      <c r="A15" s="136" t="s">
        <v>184</v>
      </c>
      <c r="B15" s="136"/>
      <c r="C15" s="136"/>
      <c r="D15" s="136"/>
      <c r="E15" s="136"/>
      <c r="F15" s="136"/>
      <c r="G15" s="136"/>
      <c r="H15" s="136"/>
      <c r="I15" s="152" t="s">
        <v>185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36" t="s">
        <v>186</v>
      </c>
      <c r="CO15" s="136"/>
      <c r="CP15" s="136"/>
      <c r="CQ15" s="136"/>
      <c r="CR15" s="136"/>
      <c r="CS15" s="136"/>
      <c r="CT15" s="136"/>
      <c r="CU15" s="136"/>
      <c r="CV15" s="136" t="s">
        <v>31</v>
      </c>
      <c r="CW15" s="136"/>
      <c r="CX15" s="136"/>
      <c r="CY15" s="136"/>
      <c r="CZ15" s="136"/>
      <c r="DA15" s="136"/>
      <c r="DB15" s="136"/>
      <c r="DC15" s="136"/>
      <c r="DD15" s="136"/>
      <c r="DE15" s="136"/>
      <c r="DF15" s="138">
        <f>DF17</f>
        <v>16593002.67</v>
      </c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>
        <f>DS17</f>
        <v>3500000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>
        <f>EF17</f>
        <v>3500000</v>
      </c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</row>
    <row r="16" spans="1:148" ht="24" customHeight="1">
      <c r="A16" s="145" t="s">
        <v>187</v>
      </c>
      <c r="B16" s="145"/>
      <c r="C16" s="145"/>
      <c r="D16" s="145"/>
      <c r="E16" s="145"/>
      <c r="F16" s="145"/>
      <c r="G16" s="145"/>
      <c r="H16" s="145"/>
      <c r="I16" s="148" t="s">
        <v>180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5" t="s">
        <v>188</v>
      </c>
      <c r="CO16" s="145"/>
      <c r="CP16" s="145"/>
      <c r="CQ16" s="145"/>
      <c r="CR16" s="145"/>
      <c r="CS16" s="145"/>
      <c r="CT16" s="145"/>
      <c r="CU16" s="145"/>
      <c r="CV16" s="145" t="s">
        <v>31</v>
      </c>
      <c r="CW16" s="145"/>
      <c r="CX16" s="145"/>
      <c r="CY16" s="145"/>
      <c r="CZ16" s="145"/>
      <c r="DA16" s="145"/>
      <c r="DB16" s="145"/>
      <c r="DC16" s="145"/>
      <c r="DD16" s="145"/>
      <c r="DE16" s="145"/>
      <c r="DF16" s="144">
        <v>0</v>
      </c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>
        <v>0</v>
      </c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>
        <v>0</v>
      </c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</row>
    <row r="17" spans="1:148" ht="12.75" customHeight="1">
      <c r="A17" s="145" t="s">
        <v>189</v>
      </c>
      <c r="B17" s="145"/>
      <c r="C17" s="145"/>
      <c r="D17" s="145"/>
      <c r="E17" s="145"/>
      <c r="F17" s="145"/>
      <c r="G17" s="145"/>
      <c r="H17" s="145"/>
      <c r="I17" s="148" t="s">
        <v>206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5" t="s">
        <v>190</v>
      </c>
      <c r="CO17" s="145"/>
      <c r="CP17" s="145"/>
      <c r="CQ17" s="145"/>
      <c r="CR17" s="145"/>
      <c r="CS17" s="145"/>
      <c r="CT17" s="145"/>
      <c r="CU17" s="145"/>
      <c r="CV17" s="145" t="s">
        <v>31</v>
      </c>
      <c r="CW17" s="145"/>
      <c r="CX17" s="145"/>
      <c r="CY17" s="145"/>
      <c r="CZ17" s="145"/>
      <c r="DA17" s="145"/>
      <c r="DB17" s="145"/>
      <c r="DC17" s="145"/>
      <c r="DD17" s="145"/>
      <c r="DE17" s="145"/>
      <c r="DF17" s="144">
        <f>'2023'!DT79</f>
        <v>16593002.67</v>
      </c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>
        <f>'2024'!DT75</f>
        <v>3500000</v>
      </c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>
        <f>'2025'!DT75</f>
        <v>3500000</v>
      </c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</row>
    <row r="18" spans="1:148" ht="12.75" customHeight="1">
      <c r="A18" s="145" t="s">
        <v>191</v>
      </c>
      <c r="B18" s="145"/>
      <c r="C18" s="145"/>
      <c r="D18" s="145"/>
      <c r="E18" s="145"/>
      <c r="F18" s="145"/>
      <c r="G18" s="145"/>
      <c r="H18" s="145"/>
      <c r="I18" s="146" t="s">
        <v>249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5" t="s">
        <v>192</v>
      </c>
      <c r="CO18" s="145"/>
      <c r="CP18" s="145"/>
      <c r="CQ18" s="145"/>
      <c r="CR18" s="145"/>
      <c r="CS18" s="145"/>
      <c r="CT18" s="145"/>
      <c r="CU18" s="145"/>
      <c r="CV18" s="145" t="s">
        <v>31</v>
      </c>
      <c r="CW18" s="145"/>
      <c r="CX18" s="145"/>
      <c r="CY18" s="145"/>
      <c r="CZ18" s="145"/>
      <c r="DA18" s="145"/>
      <c r="DB18" s="145"/>
      <c r="DC18" s="145"/>
      <c r="DD18" s="145"/>
      <c r="DE18" s="145"/>
      <c r="DF18" s="144">
        <v>0</v>
      </c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>
        <v>0</v>
      </c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>
        <v>0</v>
      </c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</row>
    <row r="19" spans="1:148" ht="11.25">
      <c r="A19" s="145" t="s">
        <v>193</v>
      </c>
      <c r="B19" s="145"/>
      <c r="C19" s="145"/>
      <c r="D19" s="145"/>
      <c r="E19" s="145"/>
      <c r="F19" s="145"/>
      <c r="G19" s="145"/>
      <c r="H19" s="145"/>
      <c r="I19" s="146" t="s">
        <v>194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5" t="s">
        <v>195</v>
      </c>
      <c r="CO19" s="145"/>
      <c r="CP19" s="145"/>
      <c r="CQ19" s="145"/>
      <c r="CR19" s="145"/>
      <c r="CS19" s="145"/>
      <c r="CT19" s="145"/>
      <c r="CU19" s="145"/>
      <c r="CV19" s="145" t="s">
        <v>31</v>
      </c>
      <c r="CW19" s="145"/>
      <c r="CX19" s="145"/>
      <c r="CY19" s="145"/>
      <c r="CZ19" s="145"/>
      <c r="DA19" s="145"/>
      <c r="DB19" s="145"/>
      <c r="DC19" s="145"/>
      <c r="DD19" s="145"/>
      <c r="DE19" s="145"/>
      <c r="DF19" s="144">
        <v>0</v>
      </c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>
        <v>0</v>
      </c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>
        <v>0</v>
      </c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</row>
    <row r="20" spans="1:148" ht="23.25" customHeight="1">
      <c r="A20" s="145" t="s">
        <v>196</v>
      </c>
      <c r="B20" s="145"/>
      <c r="C20" s="145"/>
      <c r="D20" s="145"/>
      <c r="E20" s="145"/>
      <c r="F20" s="145"/>
      <c r="G20" s="145"/>
      <c r="H20" s="145"/>
      <c r="I20" s="148" t="s">
        <v>180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5" t="s">
        <v>197</v>
      </c>
      <c r="CO20" s="145"/>
      <c r="CP20" s="145"/>
      <c r="CQ20" s="145"/>
      <c r="CR20" s="145"/>
      <c r="CS20" s="145"/>
      <c r="CT20" s="145"/>
      <c r="CU20" s="145"/>
      <c r="CV20" s="145" t="s">
        <v>31</v>
      </c>
      <c r="CW20" s="145"/>
      <c r="CX20" s="145"/>
      <c r="CY20" s="145"/>
      <c r="CZ20" s="145"/>
      <c r="DA20" s="145"/>
      <c r="DB20" s="145"/>
      <c r="DC20" s="145"/>
      <c r="DD20" s="145"/>
      <c r="DE20" s="145"/>
      <c r="DF20" s="144">
        <v>0</v>
      </c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>
        <v>0</v>
      </c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>
        <v>0</v>
      </c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</row>
    <row r="21" spans="1:148" ht="12.75" customHeight="1">
      <c r="A21" s="145" t="s">
        <v>198</v>
      </c>
      <c r="B21" s="145"/>
      <c r="C21" s="145"/>
      <c r="D21" s="145"/>
      <c r="E21" s="145"/>
      <c r="F21" s="145"/>
      <c r="G21" s="145"/>
      <c r="H21" s="145"/>
      <c r="I21" s="148" t="s">
        <v>206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5" t="s">
        <v>199</v>
      </c>
      <c r="CO21" s="145"/>
      <c r="CP21" s="145"/>
      <c r="CQ21" s="145"/>
      <c r="CR21" s="145"/>
      <c r="CS21" s="145"/>
      <c r="CT21" s="145"/>
      <c r="CU21" s="145"/>
      <c r="CV21" s="145" t="s">
        <v>31</v>
      </c>
      <c r="CW21" s="145"/>
      <c r="CX21" s="145"/>
      <c r="CY21" s="145"/>
      <c r="CZ21" s="145"/>
      <c r="DA21" s="145"/>
      <c r="DB21" s="145"/>
      <c r="DC21" s="145"/>
      <c r="DD21" s="145"/>
      <c r="DE21" s="145"/>
      <c r="DF21" s="144">
        <v>0</v>
      </c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>
        <v>0</v>
      </c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>
        <v>0</v>
      </c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</row>
    <row r="22" spans="1:148" s="3" customFormat="1" ht="10.5">
      <c r="A22" s="136" t="s">
        <v>200</v>
      </c>
      <c r="B22" s="136"/>
      <c r="C22" s="136"/>
      <c r="D22" s="136"/>
      <c r="E22" s="136"/>
      <c r="F22" s="136"/>
      <c r="G22" s="136"/>
      <c r="H22" s="136"/>
      <c r="I22" s="152" t="s">
        <v>201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36" t="s">
        <v>202</v>
      </c>
      <c r="CO22" s="136"/>
      <c r="CP22" s="136"/>
      <c r="CQ22" s="136"/>
      <c r="CR22" s="136"/>
      <c r="CS22" s="136"/>
      <c r="CT22" s="136"/>
      <c r="CU22" s="136"/>
      <c r="CV22" s="136" t="s">
        <v>31</v>
      </c>
      <c r="CW22" s="136"/>
      <c r="CX22" s="136"/>
      <c r="CY22" s="136"/>
      <c r="CZ22" s="136"/>
      <c r="DA22" s="136"/>
      <c r="DB22" s="136"/>
      <c r="DC22" s="136"/>
      <c r="DD22" s="136"/>
      <c r="DE22" s="136"/>
      <c r="DF22" s="138">
        <f>DF24</f>
        <v>9338430.14</v>
      </c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>
        <f>DS24</f>
        <v>8281437.61</v>
      </c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>
        <f>EF24</f>
        <v>8281437.61</v>
      </c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</row>
    <row r="23" spans="1:148" ht="24" customHeight="1">
      <c r="A23" s="145" t="s">
        <v>203</v>
      </c>
      <c r="B23" s="145"/>
      <c r="C23" s="145"/>
      <c r="D23" s="145"/>
      <c r="E23" s="145"/>
      <c r="F23" s="145"/>
      <c r="G23" s="145"/>
      <c r="H23" s="145"/>
      <c r="I23" s="148" t="s">
        <v>180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5" t="s">
        <v>204</v>
      </c>
      <c r="CO23" s="145"/>
      <c r="CP23" s="145"/>
      <c r="CQ23" s="145"/>
      <c r="CR23" s="145"/>
      <c r="CS23" s="145"/>
      <c r="CT23" s="145"/>
      <c r="CU23" s="145"/>
      <c r="CV23" s="145" t="s">
        <v>31</v>
      </c>
      <c r="CW23" s="145"/>
      <c r="CX23" s="145"/>
      <c r="CY23" s="145"/>
      <c r="CZ23" s="145"/>
      <c r="DA23" s="145"/>
      <c r="DB23" s="145"/>
      <c r="DC23" s="145"/>
      <c r="DD23" s="145"/>
      <c r="DE23" s="145"/>
      <c r="DF23" s="144">
        <v>0</v>
      </c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>
        <v>0</v>
      </c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>
        <v>0</v>
      </c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</row>
    <row r="24" spans="1:148" ht="11.25">
      <c r="A24" s="145" t="s">
        <v>205</v>
      </c>
      <c r="B24" s="145"/>
      <c r="C24" s="145"/>
      <c r="D24" s="145"/>
      <c r="E24" s="145"/>
      <c r="F24" s="145"/>
      <c r="G24" s="145"/>
      <c r="H24" s="145"/>
      <c r="I24" s="148" t="s">
        <v>206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5" t="s">
        <v>207</v>
      </c>
      <c r="CO24" s="145"/>
      <c r="CP24" s="145"/>
      <c r="CQ24" s="145"/>
      <c r="CR24" s="145"/>
      <c r="CS24" s="145"/>
      <c r="CT24" s="145"/>
      <c r="CU24" s="145"/>
      <c r="CV24" s="145" t="s">
        <v>31</v>
      </c>
      <c r="CW24" s="145"/>
      <c r="CX24" s="145"/>
      <c r="CY24" s="145"/>
      <c r="CZ24" s="145"/>
      <c r="DA24" s="145"/>
      <c r="DB24" s="145"/>
      <c r="DC24" s="145"/>
      <c r="DD24" s="145"/>
      <c r="DE24" s="145"/>
      <c r="DF24" s="144">
        <f>'2023'!EG79</f>
        <v>9338430.14</v>
      </c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>
        <f>'2024'!EG75</f>
        <v>8281437.61</v>
      </c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'2025'!EG75</f>
        <v>8281437.61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</row>
    <row r="25" spans="1:148" s="3" customFormat="1" ht="16.5" customHeight="1">
      <c r="A25" s="136" t="s">
        <v>5</v>
      </c>
      <c r="B25" s="136"/>
      <c r="C25" s="136"/>
      <c r="D25" s="136"/>
      <c r="E25" s="136"/>
      <c r="F25" s="136"/>
      <c r="G25" s="136"/>
      <c r="H25" s="136"/>
      <c r="I25" s="154" t="s">
        <v>250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6" t="s">
        <v>208</v>
      </c>
      <c r="CO25" s="136"/>
      <c r="CP25" s="136"/>
      <c r="CQ25" s="136"/>
      <c r="CR25" s="136"/>
      <c r="CS25" s="136"/>
      <c r="CT25" s="136"/>
      <c r="CU25" s="136"/>
      <c r="CV25" s="136" t="s">
        <v>31</v>
      </c>
      <c r="CW25" s="136"/>
      <c r="CX25" s="136"/>
      <c r="CY25" s="136"/>
      <c r="CZ25" s="136"/>
      <c r="DA25" s="136"/>
      <c r="DB25" s="136"/>
      <c r="DC25" s="136"/>
      <c r="DD25" s="136"/>
      <c r="DE25" s="136"/>
      <c r="DF25" s="138">
        <v>0</v>
      </c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>
        <v>0</v>
      </c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>
        <v>0</v>
      </c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</row>
    <row r="26" spans="1:148" ht="11.25">
      <c r="A26" s="145"/>
      <c r="B26" s="145"/>
      <c r="C26" s="145"/>
      <c r="D26" s="145"/>
      <c r="E26" s="145"/>
      <c r="F26" s="145"/>
      <c r="G26" s="145"/>
      <c r="H26" s="145"/>
      <c r="I26" s="156" t="s">
        <v>209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45" t="s">
        <v>210</v>
      </c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4">
        <v>0</v>
      </c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>
        <v>0</v>
      </c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>
        <v>0</v>
      </c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</row>
    <row r="27" spans="1:148" s="3" customFormat="1" ht="15.75" customHeight="1">
      <c r="A27" s="136" t="s">
        <v>6</v>
      </c>
      <c r="B27" s="136"/>
      <c r="C27" s="136"/>
      <c r="D27" s="136"/>
      <c r="E27" s="136"/>
      <c r="F27" s="136"/>
      <c r="G27" s="136"/>
      <c r="H27" s="136"/>
      <c r="I27" s="154" t="s">
        <v>211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6" t="s">
        <v>212</v>
      </c>
      <c r="CO27" s="136"/>
      <c r="CP27" s="136"/>
      <c r="CQ27" s="136"/>
      <c r="CR27" s="136"/>
      <c r="CS27" s="136"/>
      <c r="CT27" s="136"/>
      <c r="CU27" s="136"/>
      <c r="CV27" s="136" t="s">
        <v>31</v>
      </c>
      <c r="CW27" s="136"/>
      <c r="CX27" s="136"/>
      <c r="CY27" s="136"/>
      <c r="CZ27" s="136"/>
      <c r="DA27" s="136"/>
      <c r="DB27" s="136"/>
      <c r="DC27" s="136"/>
      <c r="DD27" s="136"/>
      <c r="DE27" s="136"/>
      <c r="DF27" s="138">
        <v>0</v>
      </c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>
        <v>0</v>
      </c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>
        <v>0</v>
      </c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</row>
    <row r="28" spans="1:148" ht="11.25">
      <c r="A28" s="145"/>
      <c r="B28" s="145"/>
      <c r="C28" s="145"/>
      <c r="D28" s="145"/>
      <c r="E28" s="145"/>
      <c r="F28" s="145"/>
      <c r="G28" s="145"/>
      <c r="H28" s="145"/>
      <c r="I28" s="156" t="s">
        <v>209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45" t="s">
        <v>213</v>
      </c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4">
        <v>0</v>
      </c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>
        <v>0</v>
      </c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>
        <v>0</v>
      </c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5" t="s">
        <v>295</v>
      </c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"/>
      <c r="BJ31" s="1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"/>
      <c r="BX31" s="15"/>
      <c r="BY31" s="155" t="s">
        <v>226</v>
      </c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4" t="s">
        <v>216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15"/>
      <c r="BJ32" s="15"/>
      <c r="BK32" s="54" t="s">
        <v>12</v>
      </c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15"/>
      <c r="BX32" s="15"/>
      <c r="BY32" s="54" t="s">
        <v>13</v>
      </c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5" t="s">
        <v>335</v>
      </c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"/>
      <c r="BF34" s="1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"/>
      <c r="BZ34" s="15"/>
      <c r="CA34" s="158" t="s">
        <v>355</v>
      </c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"/>
      <c r="CT34" s="15"/>
      <c r="CU34" s="15"/>
      <c r="CV34" s="15"/>
      <c r="CW34" s="15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54" t="s">
        <v>216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15"/>
      <c r="BF35" s="15"/>
      <c r="BG35" s="54" t="s">
        <v>12</v>
      </c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15"/>
      <c r="BZ35" s="15"/>
      <c r="CA35" s="54" t="s">
        <v>13</v>
      </c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15"/>
      <c r="CT35" s="15"/>
      <c r="CU35" s="15"/>
      <c r="CV35" s="15"/>
      <c r="CW35" s="15"/>
      <c r="CX35" s="15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5" t="s">
        <v>292</v>
      </c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"/>
      <c r="BF36" s="1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"/>
      <c r="BZ36" s="15"/>
      <c r="CA36" s="158" t="s">
        <v>293</v>
      </c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"/>
      <c r="CT36" s="15"/>
      <c r="CU36" s="15"/>
      <c r="CV36" s="15"/>
      <c r="CW36" s="15"/>
      <c r="CX36" s="168" t="s">
        <v>294</v>
      </c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4" t="s">
        <v>216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15"/>
      <c r="BF37" s="15"/>
      <c r="BG37" s="54" t="s">
        <v>12</v>
      </c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15"/>
      <c r="BZ37" s="15"/>
      <c r="CA37" s="54" t="s">
        <v>13</v>
      </c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15"/>
      <c r="CT37" s="15"/>
      <c r="CU37" s="15"/>
      <c r="CV37" s="15"/>
      <c r="CW37" s="15"/>
      <c r="CX37" s="15"/>
      <c r="CY37" s="164" t="s">
        <v>305</v>
      </c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63" t="s">
        <v>14</v>
      </c>
      <c r="J39" s="163"/>
      <c r="K39" s="158" t="s">
        <v>362</v>
      </c>
      <c r="L39" s="158"/>
      <c r="M39" s="158"/>
      <c r="N39" s="164" t="s">
        <v>14</v>
      </c>
      <c r="O39" s="164"/>
      <c r="P39" s="15"/>
      <c r="Q39" s="155" t="s">
        <v>363</v>
      </c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63">
        <v>20</v>
      </c>
      <c r="AG39" s="163"/>
      <c r="AH39" s="163"/>
      <c r="AI39" s="165" t="s">
        <v>347</v>
      </c>
      <c r="AJ39" s="165"/>
      <c r="AK39" s="165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60" t="s">
        <v>338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61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62" t="s">
        <v>219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159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60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"/>
      <c r="AA46" s="15"/>
      <c r="AB46" s="15"/>
      <c r="AC46" s="15"/>
      <c r="AD46" s="15"/>
      <c r="AE46" s="15"/>
      <c r="AF46" s="15"/>
      <c r="AG46" s="15"/>
      <c r="AH46" s="155" t="s">
        <v>356</v>
      </c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61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62" t="s">
        <v>12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5"/>
      <c r="AA47" s="15"/>
      <c r="AB47" s="15"/>
      <c r="AC47" s="15"/>
      <c r="AD47" s="15"/>
      <c r="AE47" s="15"/>
      <c r="AF47" s="15"/>
      <c r="AG47" s="15"/>
      <c r="AH47" s="54" t="s">
        <v>13</v>
      </c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159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66" t="s">
        <v>14</v>
      </c>
      <c r="B49" s="163"/>
      <c r="C49" s="167" t="str">
        <f>K39</f>
        <v>29</v>
      </c>
      <c r="D49" s="167"/>
      <c r="E49" s="167"/>
      <c r="F49" s="164" t="s">
        <v>14</v>
      </c>
      <c r="G49" s="164"/>
      <c r="H49" s="15"/>
      <c r="I49" s="155" t="str">
        <f>Q39</f>
        <v>сентября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63">
        <v>20</v>
      </c>
      <c r="Y49" s="163"/>
      <c r="Z49" s="163"/>
      <c r="AA49" s="165" t="s">
        <v>347</v>
      </c>
      <c r="AB49" s="165"/>
      <c r="AC49" s="165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AM34:BD34"/>
    <mergeCell ref="BG34:BX34"/>
    <mergeCell ref="CA34:CR34"/>
    <mergeCell ref="CX34:DR34"/>
    <mergeCell ref="AM35:BD35"/>
    <mergeCell ref="BG35:BX35"/>
    <mergeCell ref="CA35:CR35"/>
    <mergeCell ref="CY35:DR35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47:Y47"/>
    <mergeCell ref="X49:Z49"/>
    <mergeCell ref="AA49:AC49"/>
    <mergeCell ref="A49:B49"/>
    <mergeCell ref="C49:E49"/>
    <mergeCell ref="F49:G49"/>
    <mergeCell ref="I49:W49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2023-09-29T06:11:59Z</cp:lastPrinted>
  <dcterms:created xsi:type="dcterms:W3CDTF">2011-01-11T10:25:48Z</dcterms:created>
  <dcterms:modified xsi:type="dcterms:W3CDTF">2023-09-29T06:12:37Z</dcterms:modified>
  <cp:category/>
  <cp:version/>
  <cp:contentType/>
  <cp:contentStatus/>
</cp:coreProperties>
</file>